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91" windowWidth="9720" windowHeight="6750" tabRatio="818" activeTab="0"/>
  </bookViews>
  <sheets>
    <sheet name="CAPITOLO 12" sheetId="1" r:id="rId1"/>
    <sheet name="PARAGRAFO 12.1" sheetId="2" r:id="rId2"/>
    <sheet name="tavola 12.1.1" sheetId="3" r:id="rId3"/>
    <sheet name="tavola 12.1.2" sheetId="4" r:id="rId4"/>
    <sheet name="tavola 12.1.3" sheetId="5" r:id="rId5"/>
    <sheet name="tavola 12.1.4" sheetId="6" r:id="rId6"/>
    <sheet name="tavola 12.1.5" sheetId="7" r:id="rId7"/>
    <sheet name="PARAGRAFO 12.2" sheetId="8" r:id="rId8"/>
    <sheet name="tavola 12.2.1" sheetId="9" r:id="rId9"/>
    <sheet name="tavola 12.2.2" sheetId="10" r:id="rId10"/>
    <sheet name="tavola 12.2.3" sheetId="11" r:id="rId11"/>
    <sheet name="tavola 12.2.4" sheetId="12" r:id="rId12"/>
  </sheets>
  <definedNames>
    <definedName name="_xlnm.Print_Area" localSheetId="0">'CAPITOLO 12'!$A$1:$F$19</definedName>
    <definedName name="_xlnm.Print_Area" localSheetId="2">'tavola 12.1.1'!$A$1:$F$115</definedName>
    <definedName name="_xlnm.Print_Area" localSheetId="3">'tavola 12.1.2'!$A$1:$D$38</definedName>
    <definedName name="_xlnm.Print_Area" localSheetId="4">'tavola 12.1.3'!$A$1:$D$38</definedName>
    <definedName name="_xlnm.Print_Area" localSheetId="5">'tavola 12.1.4'!$A$1:$D$38</definedName>
    <definedName name="_xlnm.Print_Area" localSheetId="6">'tavola 12.1.5'!$A$1:$D$38</definedName>
    <definedName name="_xlnm.Print_Area" localSheetId="9">'tavola 12.2.2'!$A$1:$I$21</definedName>
    <definedName name="_xlnm.Print_Area" localSheetId="10">'tavola 12.2.3'!$A$1:$I$22</definedName>
    <definedName name="_xlnm.Print_Area" localSheetId="11">'tavola 12.2.4'!$A$1:$L$23</definedName>
  </definedNames>
  <calcPr fullCalcOnLoad="1"/>
</workbook>
</file>

<file path=xl/sharedStrings.xml><?xml version="1.0" encoding="utf-8"?>
<sst xmlns="http://schemas.openxmlformats.org/spreadsheetml/2006/main" count="350" uniqueCount="179">
  <si>
    <t>Anni</t>
  </si>
  <si>
    <t>BRUCELLOSI</t>
  </si>
  <si>
    <t>FEBBRE TIFOIDE</t>
  </si>
  <si>
    <t>MENINGITE MENINGOCOCCICA</t>
  </si>
  <si>
    <t>MORBILLO</t>
  </si>
  <si>
    <t>PAROTITE EPIDEMICA</t>
  </si>
  <si>
    <t>PERTOSSE</t>
  </si>
  <si>
    <t>ROSOLIA</t>
  </si>
  <si>
    <t>SCARLATTINA</t>
  </si>
  <si>
    <t>VARICELLA</t>
  </si>
  <si>
    <t>Diagnosi</t>
  </si>
  <si>
    <t>Blenorragia</t>
  </si>
  <si>
    <t>Brucellosi</t>
  </si>
  <si>
    <t>Epatite virale A</t>
  </si>
  <si>
    <t>Epatite virale B</t>
  </si>
  <si>
    <t>Epatite virale non A non B</t>
  </si>
  <si>
    <t>Epatite virale non specificata</t>
  </si>
  <si>
    <t>Totale epatite</t>
  </si>
  <si>
    <t>Febbre tifoide</t>
  </si>
  <si>
    <t>Legionellosi</t>
  </si>
  <si>
    <t>Leishmaniosi cutanea</t>
  </si>
  <si>
    <t>Leishmaniosi viscerale</t>
  </si>
  <si>
    <t>Leptospirosi</t>
  </si>
  <si>
    <t>Listeriosi</t>
  </si>
  <si>
    <t>Meningite ed encef. acuta virale</t>
  </si>
  <si>
    <t>Meningite meningococcica</t>
  </si>
  <si>
    <t>Micobatteriosi non tubercolare</t>
  </si>
  <si>
    <t>Morbillo</t>
  </si>
  <si>
    <t>Parotite epidemica</t>
  </si>
  <si>
    <t>Pertosse</t>
  </si>
  <si>
    <t>Rickettsiosi diversa da tifo esant.</t>
  </si>
  <si>
    <t>Rosolia</t>
  </si>
  <si>
    <t>Salmonellosi non tifoidee</t>
  </si>
  <si>
    <t>Scarlattina</t>
  </si>
  <si>
    <t>Sifilide</t>
  </si>
  <si>
    <t>Tubercolosi extrapolmonare</t>
  </si>
  <si>
    <t>Tularemia</t>
  </si>
  <si>
    <t>Varicella</t>
  </si>
  <si>
    <t xml:space="preserve">maschi </t>
  </si>
  <si>
    <t>femmine</t>
  </si>
  <si>
    <t>totale</t>
  </si>
  <si>
    <t>FONTI STATISTICHE</t>
  </si>
  <si>
    <t>0-14</t>
  </si>
  <si>
    <t>15-24</t>
  </si>
  <si>
    <t>Diarree infettiva</t>
  </si>
  <si>
    <t xml:space="preserve">Rickettsiosi </t>
  </si>
  <si>
    <t>Notifiche 0-14 anni per 100 notifiche</t>
  </si>
  <si>
    <t>Età</t>
  </si>
  <si>
    <t>EPATITE  VIRALE</t>
  </si>
  <si>
    <t>DIARREA INFETTIVA</t>
  </si>
  <si>
    <t xml:space="preserve"> </t>
  </si>
  <si>
    <t>Salmonellosi</t>
  </si>
  <si>
    <t>Tubercolosi polmonare</t>
  </si>
  <si>
    <t>Tubercolosi polmonare ed extrap.</t>
  </si>
  <si>
    <t>www.sanita.it</t>
  </si>
  <si>
    <t>Totale                           notifiche</t>
  </si>
  <si>
    <t>Diarre infettiva</t>
  </si>
  <si>
    <t>% 0-14</t>
  </si>
  <si>
    <r>
      <t>Numeri indici 0-14</t>
    </r>
    <r>
      <rPr>
        <vertAlign val="superscript"/>
        <sz val="9"/>
        <rFont val="Arial"/>
        <family val="2"/>
      </rPr>
      <t>(a)</t>
    </r>
  </si>
  <si>
    <t>Tavola 12.1.1 (segue)</t>
  </si>
  <si>
    <t>www.iss.it</t>
  </si>
  <si>
    <t>12.1. MALATTIE INFETTIVE</t>
  </si>
  <si>
    <t>Tavola 12.1.2 - Notifiche di alcune malattie infettive per classe di età e diagnosi.</t>
  </si>
  <si>
    <t>Tavola 12.1.3 - Notifiche di alcune malattie infettive per classe di età e diagnosi. MASCHI.</t>
  </si>
  <si>
    <t>Tavola 12.1.4 - Notifiche di alcune malattie infettive per classe di età e diagnosi. FEMMINE.</t>
  </si>
  <si>
    <t>Tavola 12.1.5 - Notifiche di alcune malattie infettive relative ai bambini di 0-14 anni per 100</t>
  </si>
  <si>
    <t>Fonte: Istituto superiore di sanità</t>
  </si>
  <si>
    <t>(a) I numeri indici sono calcolati ponendo come anno di base il 2003</t>
  </si>
  <si>
    <t xml:space="preserve">                          MASCHI E FEMMINE. ITALIA - Anno 2007</t>
  </si>
  <si>
    <t xml:space="preserve">                          ITALIA - Anno 2007</t>
  </si>
  <si>
    <t xml:space="preserve">                          notifiche di malattie infettive per sesso e diagnosi. ITALIA - Anno 2007</t>
  </si>
  <si>
    <t>Tavola 12.1.1 - Notifiche di alcune malattie infettive per classe di età e dignosi. ITALIA - Anni 2003-2007</t>
  </si>
  <si>
    <t>Fonte: Ministero del Lavoro, della Salute e delle Politiche sociali</t>
  </si>
  <si>
    <t>Fonte:  Ministero del Lavoro, della Salute e delle Politiche sociali</t>
  </si>
  <si>
    <t>12.2. AIDS PEDIATRICO</t>
  </si>
  <si>
    <t xml:space="preserve">Tavola 12.2.1 -  Distribuzione dei casi pediatrici di AIDS per anno di diagnosi e regione di residenza. </t>
  </si>
  <si>
    <t xml:space="preserve">    Anni 1982-1992, 1993-2003, 2004-2008</t>
  </si>
  <si>
    <t>Totale</t>
  </si>
  <si>
    <t>Regioni</t>
  </si>
  <si>
    <t>v.a.</t>
  </si>
  <si>
    <t>%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</si>
  <si>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</si>
  <si>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</si>
  <si>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</si>
  <si>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</si>
  <si>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</si>
  <si>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</si>
  <si>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</si>
  <si>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</si>
  <si>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</si>
  <si>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</si>
  <si>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</si>
  <si>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</si>
  <si>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</si>
  <si>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</si>
  <si>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</si>
  <si>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</si>
  <si>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</si>
  <si>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</si>
  <si>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</si>
  <si>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</si>
  <si>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Estera</t>
  </si>
  <si>
    <t>Ignota</t>
  </si>
  <si>
    <t>ITALIA</t>
  </si>
  <si>
    <t>Fonte: Istituto Superiore di Sanità</t>
  </si>
  <si>
    <t>Tavola 12.2.2 - Distribuzione dei casi pediatrici di AIDS per biennio di diagnosi e categoria di esposizione. ITALIA - Anni 1997/2008</t>
  </si>
  <si>
    <t>Categoria di esposizione</t>
  </si>
  <si>
    <t>&lt; 1997</t>
  </si>
  <si>
    <t>Valori assoluti</t>
  </si>
  <si>
    <t>Emofilici</t>
  </si>
  <si>
    <t>Trasfusi</t>
  </si>
  <si>
    <t>Trasmissione verticale</t>
  </si>
  <si>
    <t>Altro/non determinato</t>
  </si>
  <si>
    <t>TOTALE</t>
  </si>
  <si>
    <t>Valori percentuali</t>
  </si>
  <si>
    <t>Altro non determinato</t>
  </si>
  <si>
    <t>Tavola 12.2.3 - Patologie indicative di AIDS in casi pediatrici per biennio di diagnosi. Valori percentuali. ITALIA - Anni 1997/2008</t>
  </si>
  <si>
    <t xml:space="preserve">             </t>
  </si>
  <si>
    <t>Patologie</t>
  </si>
  <si>
    <t>n=810</t>
  </si>
  <si>
    <t>n=60</t>
  </si>
  <si>
    <t>n=23</t>
  </si>
  <si>
    <t>n=30</t>
  </si>
  <si>
    <t>n=20</t>
  </si>
  <si>
    <t>n=16</t>
  </si>
  <si>
    <t>n=5</t>
  </si>
  <si>
    <t>n=964</t>
  </si>
  <si>
    <t>Candidosi (Polmonare e esofagea)</t>
  </si>
  <si>
    <t>Polmonite da Pneumocystis carinii</t>
  </si>
  <si>
    <t>Toxoplasmosi cerebrale</t>
  </si>
  <si>
    <t>Infezioni da Cytomegalovirus</t>
  </si>
  <si>
    <t>Infezioni batteriche ricorrenti</t>
  </si>
  <si>
    <t>Polmonite Interstiziale Linfoide</t>
  </si>
  <si>
    <t>Tumori (Sarcoma di Kaposi e Linfomi)</t>
  </si>
  <si>
    <t>Encefalopatia da HIV</t>
  </si>
  <si>
    <t>"Wasting Syndrome" da HIV</t>
  </si>
  <si>
    <t>(a) Comprende: M.Tubercolosis o da altri micobatteri o da specie non identificata: dissemianata o extrapolmonare.</t>
  </si>
  <si>
    <t xml:space="preserve">(b) Include: Criptococcosi, Criptosporidiosi, Infezione da Herpes simplex, Isosporidiosi Leucoencefalopatia </t>
  </si>
  <si>
    <t xml:space="preserve">     Multifocale Progressiva, Salmonellosi.</t>
  </si>
  <si>
    <t>Maschi</t>
  </si>
  <si>
    <t>Femmine</t>
  </si>
  <si>
    <t>Totale anni 1982-2008</t>
  </si>
  <si>
    <t>maschi</t>
  </si>
  <si>
    <t>Classi di età</t>
  </si>
  <si>
    <t>n=2.552</t>
  </si>
  <si>
    <t>n=4.277</t>
  </si>
  <si>
    <t>n=1.133</t>
  </si>
  <si>
    <t>n=583</t>
  </si>
  <si>
    <t>n=1.376</t>
  </si>
  <si>
    <t>n=380</t>
  </si>
  <si>
    <t>n=46.692</t>
  </si>
  <si>
    <t>n=13.654</t>
  </si>
  <si>
    <t>n=60.346</t>
  </si>
  <si>
    <t>1-4</t>
  </si>
  <si>
    <t>5-9</t>
  </si>
  <si>
    <t>10-12</t>
  </si>
  <si>
    <t>13-14</t>
  </si>
  <si>
    <t>15-19</t>
  </si>
  <si>
    <t>20-24</t>
  </si>
  <si>
    <t>25-29</t>
  </si>
  <si>
    <t>30-34</t>
  </si>
  <si>
    <t>35-39</t>
  </si>
  <si>
    <t>40-49</t>
  </si>
  <si>
    <t>50-59</t>
  </si>
  <si>
    <t>60 e oltre</t>
  </si>
  <si>
    <r>
      <t>Micobatteriosi</t>
    </r>
    <r>
      <rPr>
        <vertAlign val="superscript"/>
        <sz val="9"/>
        <rFont val="Arial"/>
        <family val="2"/>
      </rPr>
      <t>(a)</t>
    </r>
  </si>
  <si>
    <r>
      <t>Altre infezioni opportunistiche</t>
    </r>
    <r>
      <rPr>
        <vertAlign val="superscript"/>
        <sz val="9"/>
        <rFont val="Arial"/>
        <family val="2"/>
      </rPr>
      <t>(b)</t>
    </r>
  </si>
  <si>
    <t>Tavola 12.2.4 -  Distribuzione percentuale dei casi di AIDS per classe d'età e per genere. ITALIA.</t>
  </si>
  <si>
    <t xml:space="preserve">                      Anni 1990,1995, 2005 e totale anni 1982-2008</t>
  </si>
  <si>
    <t>1997-1998</t>
  </si>
  <si>
    <t>1999-2000</t>
  </si>
  <si>
    <t>2001-2002</t>
  </si>
  <si>
    <t>2003-2004</t>
  </si>
  <si>
    <t>2005-2006</t>
  </si>
  <si>
    <t>2007-2008</t>
  </si>
  <si>
    <t>1993-2003</t>
  </si>
  <si>
    <t>1982-1992</t>
  </si>
  <si>
    <t xml:space="preserve">           Tavole elaborate a settembre 2009</t>
  </si>
  <si>
    <t>12. LE MALATTIE INFETTIVE E L'AIDS PEDIATRICO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</si>
</sst>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.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000000000"/>
    <numFmt numFmtId="180" formatCode="0.000000000"/>
    <numFmt numFmtId="181" formatCode="#,##0_ ;\-#,##0\ "/>
    <numFmt numFmtId="182" formatCode="_-* #,##0.0_-;\-* #,##0.0_-;_-* &quot;-&quot;_-;_-@_-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&quot;L.&quot;\ #,##0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9"/>
      <name val="Times New Roman"/>
      <family val="1"/>
    </font>
    <font>
      <sz val="14"/>
      <name val="MS Sans Serif"/>
      <family val="0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vertAlign val="superscript"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9"/>
      <name val="MS Sans Serif"/>
      <family val="0"/>
    </font>
    <font>
      <b/>
      <sz val="9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26" applyFont="1">
      <alignment/>
      <protection/>
    </xf>
    <xf numFmtId="0" fontId="6" fillId="0" borderId="0" xfId="0" applyFont="1" applyAlignment="1">
      <alignment/>
    </xf>
    <xf numFmtId="0" fontId="4" fillId="0" borderId="0" xfId="21" applyFont="1">
      <alignment/>
      <protection/>
    </xf>
    <xf numFmtId="3" fontId="10" fillId="0" borderId="0" xfId="27" applyNumberFormat="1" applyFont="1">
      <alignment/>
      <protection/>
    </xf>
    <xf numFmtId="0" fontId="10" fillId="0" borderId="0" xfId="27" applyFont="1">
      <alignment/>
      <protection/>
    </xf>
    <xf numFmtId="0" fontId="10" fillId="0" borderId="0" xfId="27" applyFont="1" applyAlignment="1">
      <alignment horizontal="left"/>
      <protection/>
    </xf>
    <xf numFmtId="0" fontId="11" fillId="0" borderId="0" xfId="27" applyFont="1" applyAlignment="1">
      <alignment horizontal="center" vertical="center" wrapText="1"/>
      <protection/>
    </xf>
    <xf numFmtId="0" fontId="10" fillId="0" borderId="0" xfId="27" applyFont="1" applyAlignment="1">
      <alignment horizontal="centerContinuous"/>
      <protection/>
    </xf>
    <xf numFmtId="3" fontId="10" fillId="0" borderId="0" xfId="27" applyNumberFormat="1" applyFont="1" applyAlignment="1">
      <alignment horizontal="centerContinuous"/>
      <protection/>
    </xf>
    <xf numFmtId="3" fontId="10" fillId="0" borderId="0" xfId="27" applyNumberFormat="1" applyFont="1" applyAlignment="1">
      <alignment horizontal="right"/>
      <protection/>
    </xf>
    <xf numFmtId="3" fontId="10" fillId="0" borderId="0" xfId="27" applyNumberFormat="1" applyFont="1" applyBorder="1">
      <alignment/>
      <protection/>
    </xf>
    <xf numFmtId="0" fontId="10" fillId="0" borderId="0" xfId="27" applyFont="1" applyBorder="1">
      <alignment/>
      <protection/>
    </xf>
    <xf numFmtId="3" fontId="10" fillId="0" borderId="1" xfId="27" applyNumberFormat="1" applyFont="1" applyBorder="1">
      <alignment/>
      <protection/>
    </xf>
    <xf numFmtId="3" fontId="10" fillId="0" borderId="2" xfId="27" applyNumberFormat="1" applyFont="1" applyBorder="1" applyAlignment="1">
      <alignment horizontal="centerContinuous"/>
      <protection/>
    </xf>
    <xf numFmtId="0" fontId="9" fillId="0" borderId="0" xfId="27" applyFont="1" applyAlignment="1">
      <alignment horizontal="left"/>
      <protection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centerContinuous"/>
    </xf>
    <xf numFmtId="170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11" fillId="0" borderId="0" xfId="27" applyFont="1" applyBorder="1" applyAlignment="1">
      <alignment horizontal="center" vertical="center" wrapText="1"/>
      <protection/>
    </xf>
    <xf numFmtId="3" fontId="10" fillId="0" borderId="0" xfId="27" applyNumberFormat="1" applyFont="1" applyBorder="1" applyAlignment="1">
      <alignment horizontal="right" vertical="center" wrapText="1"/>
      <protection/>
    </xf>
    <xf numFmtId="0" fontId="10" fillId="0" borderId="3" xfId="27" applyFont="1" applyBorder="1" applyAlignment="1">
      <alignment horizontal="left" vertical="center" wrapText="1"/>
      <protection/>
    </xf>
    <xf numFmtId="0" fontId="10" fillId="0" borderId="1" xfId="27" applyFont="1" applyBorder="1" applyAlignment="1">
      <alignment horizontal="left" wrapText="1"/>
      <protection/>
    </xf>
    <xf numFmtId="3" fontId="10" fillId="0" borderId="1" xfId="27" applyNumberFormat="1" applyFont="1" applyBorder="1" applyAlignment="1">
      <alignment horizontal="right" wrapText="1"/>
      <protection/>
    </xf>
    <xf numFmtId="0" fontId="10" fillId="0" borderId="1" xfId="27" applyFont="1" applyBorder="1" applyAlignment="1">
      <alignment horizontal="left" vertical="center" wrapText="1"/>
      <protection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right" wrapText="1"/>
    </xf>
    <xf numFmtId="0" fontId="11" fillId="0" borderId="0" xfId="27" applyFont="1" applyAlignment="1">
      <alignment horizontal="center"/>
      <protection/>
    </xf>
    <xf numFmtId="0" fontId="1" fillId="0" borderId="0" xfId="0" applyFont="1" applyAlignment="1">
      <alignment/>
    </xf>
    <xf numFmtId="3" fontId="11" fillId="0" borderId="0" xfId="27" applyNumberFormat="1" applyFont="1" applyAlignment="1">
      <alignment horizontal="center"/>
      <protection/>
    </xf>
    <xf numFmtId="0" fontId="11" fillId="0" borderId="0" xfId="27" applyFont="1" applyAlignment="1">
      <alignment horizontal="left"/>
      <protection/>
    </xf>
    <xf numFmtId="0" fontId="11" fillId="0" borderId="0" xfId="27" applyFont="1" applyBorder="1" applyAlignment="1">
      <alignment horizontal="left"/>
      <protection/>
    </xf>
    <xf numFmtId="0" fontId="11" fillId="0" borderId="1" xfId="27" applyFont="1" applyBorder="1" applyAlignment="1">
      <alignment horizontal="left"/>
      <protection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10" fillId="0" borderId="1" xfId="0" applyNumberFormat="1" applyFont="1" applyBorder="1" applyAlignment="1">
      <alignment horizontal="right"/>
    </xf>
    <xf numFmtId="170" fontId="10" fillId="0" borderId="1" xfId="0" applyNumberFormat="1" applyFont="1" applyBorder="1" applyAlignment="1">
      <alignment/>
    </xf>
    <xf numFmtId="0" fontId="8" fillId="0" borderId="0" xfId="21" applyFont="1" applyFill="1">
      <alignment/>
      <protection/>
    </xf>
    <xf numFmtId="0" fontId="7" fillId="0" borderId="0" xfId="21" applyFont="1" applyFill="1">
      <alignment/>
      <protection/>
    </xf>
    <xf numFmtId="0" fontId="11" fillId="0" borderId="0" xfId="27" applyFont="1" applyBorder="1" applyAlignment="1">
      <alignment horizontal="left" vertical="center"/>
      <protection/>
    </xf>
    <xf numFmtId="0" fontId="10" fillId="0" borderId="0" xfId="27" applyFont="1" applyBorder="1" applyAlignment="1">
      <alignment horizontal="left" wrapText="1"/>
      <protection/>
    </xf>
    <xf numFmtId="0" fontId="10" fillId="0" borderId="3" xfId="27" applyFont="1" applyBorder="1" applyAlignment="1">
      <alignment horizontal="left" wrapText="1"/>
      <protection/>
    </xf>
    <xf numFmtId="3" fontId="10" fillId="0" borderId="0" xfId="27" applyNumberFormat="1" applyFont="1" applyBorder="1" applyAlignment="1">
      <alignment horizontal="right" wrapText="1"/>
      <protection/>
    </xf>
    <xf numFmtId="0" fontId="0" fillId="0" borderId="0" xfId="0" applyBorder="1" applyAlignment="1">
      <alignment horizontal="right" wrapText="1"/>
    </xf>
    <xf numFmtId="3" fontId="10" fillId="0" borderId="0" xfId="0" applyNumberFormat="1" applyFont="1" applyAlignment="1" quotePrefix="1">
      <alignment horizontal="right"/>
    </xf>
    <xf numFmtId="0" fontId="13" fillId="0" borderId="0" xfId="27" applyFont="1" applyAlignment="1">
      <alignment horizontal="left"/>
      <protection/>
    </xf>
    <xf numFmtId="170" fontId="10" fillId="0" borderId="0" xfId="27" applyNumberFormat="1" applyFont="1">
      <alignment/>
      <protection/>
    </xf>
    <xf numFmtId="170" fontId="10" fillId="0" borderId="1" xfId="27" applyNumberFormat="1" applyFont="1" applyBorder="1">
      <alignment/>
      <protection/>
    </xf>
    <xf numFmtId="170" fontId="10" fillId="0" borderId="0" xfId="27" applyNumberFormat="1" applyFont="1" applyBorder="1">
      <alignment/>
      <protection/>
    </xf>
    <xf numFmtId="170" fontId="10" fillId="0" borderId="1" xfId="27" applyNumberFormat="1" applyFont="1" applyBorder="1" applyAlignment="1">
      <alignment horizontal="right" wrapText="1"/>
      <protection/>
    </xf>
    <xf numFmtId="170" fontId="10" fillId="0" borderId="0" xfId="27" applyNumberFormat="1" applyFont="1" applyAlignment="1">
      <alignment horizontal="centerContinuous"/>
      <protection/>
    </xf>
    <xf numFmtId="0" fontId="10" fillId="0" borderId="0" xfId="27" applyFont="1" applyBorder="1" applyAlignment="1">
      <alignment horizontal="centerContinuous"/>
      <protection/>
    </xf>
    <xf numFmtId="0" fontId="12" fillId="0" borderId="0" xfId="0" applyFont="1" applyFill="1" applyAlignment="1">
      <alignment/>
    </xf>
    <xf numFmtId="171" fontId="10" fillId="0" borderId="0" xfId="27" applyNumberFormat="1" applyFont="1">
      <alignment/>
      <protection/>
    </xf>
    <xf numFmtId="0" fontId="7" fillId="0" borderId="0" xfId="0" applyFont="1" applyAlignment="1">
      <alignment/>
    </xf>
    <xf numFmtId="171" fontId="10" fillId="0" borderId="1" xfId="27" applyNumberFormat="1" applyFont="1" applyBorder="1">
      <alignment/>
      <protection/>
    </xf>
    <xf numFmtId="38" fontId="10" fillId="0" borderId="0" xfId="19" applyFont="1" applyAlignment="1">
      <alignment/>
    </xf>
    <xf numFmtId="38" fontId="10" fillId="0" borderId="0" xfId="19" applyFont="1" applyBorder="1" applyAlignment="1">
      <alignment/>
    </xf>
    <xf numFmtId="38" fontId="10" fillId="0" borderId="1" xfId="19" applyFont="1" applyBorder="1" applyAlignment="1">
      <alignment/>
    </xf>
    <xf numFmtId="38" fontId="10" fillId="0" borderId="0" xfId="19" applyFont="1" applyAlignment="1">
      <alignment horizontal="right"/>
    </xf>
    <xf numFmtId="0" fontId="10" fillId="0" borderId="0" xfId="27" applyFont="1" applyAlignment="1">
      <alignment horizontal="right"/>
      <protection/>
    </xf>
    <xf numFmtId="0" fontId="10" fillId="0" borderId="1" xfId="27" applyFont="1" applyBorder="1" applyAlignment="1">
      <alignment horizontal="right"/>
      <protection/>
    </xf>
    <xf numFmtId="171" fontId="10" fillId="0" borderId="0" xfId="27" applyNumberFormat="1" applyFont="1" applyBorder="1">
      <alignment/>
      <protection/>
    </xf>
    <xf numFmtId="38" fontId="12" fillId="0" borderId="0" xfId="19" applyFont="1" applyAlignment="1">
      <alignment horizontal="right"/>
    </xf>
    <xf numFmtId="3" fontId="10" fillId="0" borderId="1" xfId="0" applyNumberFormat="1" applyFont="1" applyBorder="1" applyAlignment="1">
      <alignment/>
    </xf>
    <xf numFmtId="170" fontId="12" fillId="0" borderId="0" xfId="0" applyNumberFormat="1" applyFont="1" applyAlignment="1">
      <alignment/>
    </xf>
    <xf numFmtId="3" fontId="10" fillId="0" borderId="1" xfId="27" applyNumberFormat="1" applyFont="1" applyBorder="1" applyAlignment="1">
      <alignment horizontal="right"/>
      <protection/>
    </xf>
    <xf numFmtId="0" fontId="4" fillId="0" borderId="0" xfId="26" applyFont="1">
      <alignment/>
      <protection/>
    </xf>
    <xf numFmtId="49" fontId="17" fillId="0" borderId="0" xfId="0" applyNumberFormat="1" applyFont="1" applyAlignment="1">
      <alignment/>
    </xf>
    <xf numFmtId="0" fontId="1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27" applyFont="1" applyBorder="1" applyAlignment="1">
      <alignment horizontal="right"/>
      <protection/>
    </xf>
    <xf numFmtId="3" fontId="10" fillId="0" borderId="0" xfId="27" applyNumberFormat="1" applyFont="1" applyBorder="1" applyAlignment="1">
      <alignment horizontal="right"/>
      <protection/>
    </xf>
    <xf numFmtId="1" fontId="10" fillId="0" borderId="0" xfId="27" applyNumberFormat="1" applyFont="1">
      <alignment/>
      <protection/>
    </xf>
    <xf numFmtId="1" fontId="10" fillId="0" borderId="0" xfId="27" applyNumberFormat="1" applyFont="1" applyBorder="1">
      <alignment/>
      <protection/>
    </xf>
    <xf numFmtId="1" fontId="10" fillId="0" borderId="1" xfId="27" applyNumberFormat="1" applyFont="1" applyBorder="1">
      <alignment/>
      <protection/>
    </xf>
    <xf numFmtId="0" fontId="13" fillId="0" borderId="0" xfId="0" applyFont="1" applyAlignment="1">
      <alignment/>
    </xf>
    <xf numFmtId="38" fontId="10" fillId="0" borderId="0" xfId="19" applyFont="1" applyBorder="1" applyAlignment="1">
      <alignment horizontal="right"/>
    </xf>
    <xf numFmtId="38" fontId="10" fillId="0" borderId="1" xfId="19" applyFont="1" applyBorder="1" applyAlignment="1">
      <alignment horizontal="right"/>
    </xf>
    <xf numFmtId="38" fontId="12" fillId="0" borderId="0" xfId="19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1" fillId="0" borderId="1" xfId="22" applyFont="1" applyBorder="1">
      <alignment/>
      <protection/>
    </xf>
    <xf numFmtId="0" fontId="0" fillId="0" borderId="0" xfId="0" applyFont="1" applyAlignment="1">
      <alignment/>
    </xf>
    <xf numFmtId="0" fontId="9" fillId="0" borderId="0" xfId="22" applyFont="1">
      <alignment/>
      <protection/>
    </xf>
    <xf numFmtId="0" fontId="4" fillId="0" borderId="0" xfId="22" applyFont="1">
      <alignment/>
      <protection/>
    </xf>
    <xf numFmtId="0" fontId="9" fillId="0" borderId="0" xfId="22" applyFont="1" applyAlignment="1">
      <alignment horizontal="left" indent="7"/>
      <protection/>
    </xf>
    <xf numFmtId="0" fontId="10" fillId="0" borderId="0" xfId="22" applyFont="1">
      <alignment/>
      <protection/>
    </xf>
    <xf numFmtId="0" fontId="10" fillId="0" borderId="3" xfId="22" applyFont="1" applyBorder="1">
      <alignment/>
      <protection/>
    </xf>
    <xf numFmtId="0" fontId="10" fillId="0" borderId="2" xfId="22" applyFont="1" applyBorder="1" applyAlignment="1">
      <alignment horizontal="centerContinuous"/>
      <protection/>
    </xf>
    <xf numFmtId="0" fontId="10" fillId="0" borderId="0" xfId="22" applyFont="1" applyBorder="1">
      <alignment/>
      <protection/>
    </xf>
    <xf numFmtId="0" fontId="10" fillId="0" borderId="1" xfId="22" applyFont="1" applyBorder="1">
      <alignment/>
      <protection/>
    </xf>
    <xf numFmtId="0" fontId="10" fillId="0" borderId="1" xfId="22" applyFont="1" applyBorder="1" applyAlignment="1">
      <alignment horizontal="right"/>
      <protection/>
    </xf>
    <xf numFmtId="0" fontId="10" fillId="0" borderId="0" xfId="22" applyFont="1" applyAlignment="1">
      <alignment horizontal="right"/>
      <protection/>
    </xf>
    <xf numFmtId="170" fontId="10" fillId="0" borderId="0" xfId="22" applyNumberFormat="1" applyFont="1">
      <alignment/>
      <protection/>
    </xf>
    <xf numFmtId="0" fontId="10" fillId="0" borderId="0" xfId="22" applyFont="1" applyFill="1">
      <alignment/>
      <protection/>
    </xf>
    <xf numFmtId="0" fontId="10" fillId="0" borderId="0" xfId="22" applyFont="1" applyFill="1" applyAlignment="1">
      <alignment horizontal="right"/>
      <protection/>
    </xf>
    <xf numFmtId="0" fontId="11" fillId="0" borderId="1" xfId="22" applyFont="1" applyBorder="1" applyAlignment="1">
      <alignment horizontal="right"/>
      <protection/>
    </xf>
    <xf numFmtId="170" fontId="11" fillId="0" borderId="1" xfId="22" applyNumberFormat="1" applyFont="1" applyBorder="1">
      <alignment/>
      <protection/>
    </xf>
    <xf numFmtId="0" fontId="11" fillId="0" borderId="0" xfId="22" applyFont="1">
      <alignment/>
      <protection/>
    </xf>
    <xf numFmtId="0" fontId="13" fillId="0" borderId="0" xfId="22" applyFont="1" applyBorder="1">
      <alignment/>
      <protection/>
    </xf>
    <xf numFmtId="0" fontId="13" fillId="0" borderId="0" xfId="21" applyFont="1" applyFill="1">
      <alignment/>
      <protection/>
    </xf>
    <xf numFmtId="0" fontId="9" fillId="0" borderId="0" xfId="23" applyFont="1">
      <alignment/>
      <protection/>
    </xf>
    <xf numFmtId="0" fontId="4" fillId="0" borderId="0" xfId="23" applyFont="1">
      <alignment/>
      <protection/>
    </xf>
    <xf numFmtId="0" fontId="10" fillId="0" borderId="2" xfId="23" applyFont="1" applyBorder="1" applyAlignment="1">
      <alignment wrapText="1"/>
      <protection/>
    </xf>
    <xf numFmtId="0" fontId="10" fillId="0" borderId="2" xfId="23" applyFont="1" applyBorder="1" applyAlignment="1">
      <alignment horizontal="right"/>
      <protection/>
    </xf>
    <xf numFmtId="0" fontId="10" fillId="0" borderId="2" xfId="22" applyFont="1" applyBorder="1" applyAlignment="1">
      <alignment horizontal="right"/>
      <protection/>
    </xf>
    <xf numFmtId="0" fontId="10" fillId="0" borderId="0" xfId="23" applyFont="1">
      <alignment/>
      <protection/>
    </xf>
    <xf numFmtId="0" fontId="11" fillId="0" borderId="0" xfId="23" applyFont="1" applyAlignment="1">
      <alignment horizontal="centerContinuous"/>
      <protection/>
    </xf>
    <xf numFmtId="0" fontId="10" fillId="0" borderId="0" xfId="23" applyFont="1" applyAlignment="1">
      <alignment horizontal="centerContinuous"/>
      <protection/>
    </xf>
    <xf numFmtId="0" fontId="10" fillId="0" borderId="0" xfId="23" applyFont="1" applyBorder="1">
      <alignment/>
      <protection/>
    </xf>
    <xf numFmtId="0" fontId="21" fillId="0" borderId="0" xfId="0" applyFont="1" applyAlignment="1">
      <alignment/>
    </xf>
    <xf numFmtId="0" fontId="11" fillId="0" borderId="0" xfId="23" applyFont="1">
      <alignment/>
      <protection/>
    </xf>
    <xf numFmtId="170" fontId="21" fillId="0" borderId="0" xfId="0" applyNumberFormat="1" applyFont="1" applyAlignment="1">
      <alignment/>
    </xf>
    <xf numFmtId="170" fontId="10" fillId="0" borderId="0" xfId="23" applyNumberFormat="1" applyFont="1">
      <alignment/>
      <protection/>
    </xf>
    <xf numFmtId="0" fontId="11" fillId="0" borderId="1" xfId="23" applyFont="1" applyBorder="1">
      <alignment/>
      <protection/>
    </xf>
    <xf numFmtId="170" fontId="11" fillId="0" borderId="1" xfId="23" applyNumberFormat="1" applyFont="1" applyBorder="1">
      <alignment/>
      <protection/>
    </xf>
    <xf numFmtId="0" fontId="13" fillId="0" borderId="0" xfId="22" applyFont="1">
      <alignment/>
      <protection/>
    </xf>
    <xf numFmtId="0" fontId="9" fillId="0" borderId="0" xfId="24" applyFont="1">
      <alignment/>
      <protection/>
    </xf>
    <xf numFmtId="0" fontId="4" fillId="0" borderId="0" xfId="24" applyFont="1">
      <alignment/>
      <protection/>
    </xf>
    <xf numFmtId="0" fontId="9" fillId="0" borderId="1" xfId="24" applyFont="1" applyBorder="1">
      <alignment/>
      <protection/>
    </xf>
    <xf numFmtId="0" fontId="10" fillId="0" borderId="0" xfId="20" applyFont="1" applyBorder="1">
      <alignment/>
      <protection/>
    </xf>
    <xf numFmtId="0" fontId="10" fillId="0" borderId="2" xfId="20" applyFont="1" applyBorder="1" applyAlignment="1">
      <alignment horizontal="right"/>
      <protection/>
    </xf>
    <xf numFmtId="0" fontId="10" fillId="0" borderId="0" xfId="20" applyFont="1">
      <alignment/>
      <protection/>
    </xf>
    <xf numFmtId="0" fontId="10" fillId="0" borderId="1" xfId="20" applyFont="1" applyBorder="1" applyAlignment="1">
      <alignment wrapText="1"/>
      <protection/>
    </xf>
    <xf numFmtId="0" fontId="10" fillId="0" borderId="1" xfId="23" applyFont="1" applyBorder="1" applyAlignment="1">
      <alignment horizontal="right"/>
      <protection/>
    </xf>
    <xf numFmtId="170" fontId="10" fillId="0" borderId="0" xfId="20" applyNumberFormat="1" applyFont="1">
      <alignment/>
      <protection/>
    </xf>
    <xf numFmtId="171" fontId="10" fillId="0" borderId="0" xfId="25" applyNumberFormat="1" applyFont="1" applyAlignment="1">
      <alignment horizontal="right"/>
      <protection/>
    </xf>
    <xf numFmtId="170" fontId="10" fillId="0" borderId="0" xfId="25" applyNumberFormat="1" applyFont="1" applyAlignment="1">
      <alignment horizontal="right"/>
      <protection/>
    </xf>
    <xf numFmtId="170" fontId="10" fillId="0" borderId="0" xfId="20" applyNumberFormat="1" applyFont="1" applyBorder="1">
      <alignment/>
      <protection/>
    </xf>
    <xf numFmtId="0" fontId="11" fillId="0" borderId="1" xfId="20" applyFont="1" applyBorder="1">
      <alignment/>
      <protection/>
    </xf>
    <xf numFmtId="170" fontId="11" fillId="0" borderId="1" xfId="20" applyNumberFormat="1" applyFont="1" applyBorder="1">
      <alignment/>
      <protection/>
    </xf>
    <xf numFmtId="0" fontId="13" fillId="0" borderId="0" xfId="20" applyFont="1" applyFill="1">
      <alignment/>
      <protection/>
    </xf>
    <xf numFmtId="0" fontId="10" fillId="0" borderId="0" xfId="24" applyFont="1">
      <alignment/>
      <protection/>
    </xf>
    <xf numFmtId="0" fontId="9" fillId="0" borderId="0" xfId="25" applyFont="1">
      <alignment/>
      <protection/>
    </xf>
    <xf numFmtId="0" fontId="4" fillId="0" borderId="0" xfId="25" applyFont="1">
      <alignment/>
      <protection/>
    </xf>
    <xf numFmtId="0" fontId="9" fillId="0" borderId="0" xfId="25" applyFont="1" applyAlignment="1">
      <alignment horizontal="left" indent="1"/>
      <protection/>
    </xf>
    <xf numFmtId="0" fontId="4" fillId="0" borderId="0" xfId="25" applyFont="1" applyAlignment="1">
      <alignment horizontal="left" indent="1"/>
      <protection/>
    </xf>
    <xf numFmtId="0" fontId="11" fillId="0" borderId="0" xfId="25" applyFont="1">
      <alignment/>
      <protection/>
    </xf>
    <xf numFmtId="0" fontId="10" fillId="0" borderId="0" xfId="25" applyFont="1">
      <alignment/>
      <protection/>
    </xf>
    <xf numFmtId="0" fontId="10" fillId="0" borderId="3" xfId="25" applyFont="1" applyBorder="1">
      <alignment/>
      <protection/>
    </xf>
    <xf numFmtId="0" fontId="10" fillId="0" borderId="2" xfId="25" applyFont="1" applyBorder="1" applyAlignment="1">
      <alignment horizontal="centerContinuous"/>
      <protection/>
    </xf>
    <xf numFmtId="0" fontId="11" fillId="0" borderId="0" xfId="25" applyFont="1" applyAlignment="1">
      <alignment wrapText="1"/>
      <protection/>
    </xf>
    <xf numFmtId="0" fontId="10" fillId="0" borderId="0" xfId="25" applyFont="1" applyBorder="1" applyAlignment="1">
      <alignment horizontal="right" wrapText="1"/>
      <protection/>
    </xf>
    <xf numFmtId="0" fontId="10" fillId="0" borderId="0" xfId="25" applyFont="1" applyAlignment="1">
      <alignment wrapText="1"/>
      <protection/>
    </xf>
    <xf numFmtId="0" fontId="10" fillId="0" borderId="0" xfId="25" applyFont="1" applyBorder="1" applyAlignment="1">
      <alignment wrapText="1"/>
      <protection/>
    </xf>
    <xf numFmtId="0" fontId="10" fillId="0" borderId="1" xfId="25" applyFont="1" applyBorder="1" applyAlignment="1">
      <alignment wrapText="1"/>
      <protection/>
    </xf>
    <xf numFmtId="0" fontId="10" fillId="0" borderId="1" xfId="25" applyFont="1" applyBorder="1" applyAlignment="1">
      <alignment horizontal="right" wrapText="1"/>
      <protection/>
    </xf>
    <xf numFmtId="0" fontId="10" fillId="0" borderId="1" xfId="25" applyNumberFormat="1" applyFont="1" applyBorder="1" applyAlignment="1">
      <alignment horizontal="right" wrapText="1"/>
      <protection/>
    </xf>
    <xf numFmtId="0" fontId="10" fillId="0" borderId="0" xfId="25" applyFont="1" applyAlignment="1">
      <alignment horizontal="left"/>
      <protection/>
    </xf>
    <xf numFmtId="170" fontId="10" fillId="0" borderId="0" xfId="25" applyNumberFormat="1" applyFont="1">
      <alignment/>
      <protection/>
    </xf>
    <xf numFmtId="0" fontId="10" fillId="0" borderId="0" xfId="25" applyFont="1" quotePrefix="1">
      <alignment/>
      <protection/>
    </xf>
    <xf numFmtId="16" fontId="10" fillId="0" borderId="0" xfId="25" applyNumberFormat="1" applyFont="1" quotePrefix="1">
      <alignment/>
      <protection/>
    </xf>
    <xf numFmtId="0" fontId="11" fillId="0" borderId="1" xfId="25" applyFont="1" applyBorder="1">
      <alignment/>
      <protection/>
    </xf>
    <xf numFmtId="170" fontId="11" fillId="0" borderId="1" xfId="25" applyNumberFormat="1" applyFont="1" applyBorder="1">
      <alignment/>
      <protection/>
    </xf>
    <xf numFmtId="0" fontId="13" fillId="0" borderId="0" xfId="20" applyFont="1" applyBorder="1">
      <alignment/>
      <protection/>
    </xf>
    <xf numFmtId="3" fontId="10" fillId="0" borderId="0" xfId="25" applyNumberFormat="1" applyFont="1">
      <alignment/>
      <protection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170" fontId="10" fillId="0" borderId="3" xfId="27" applyNumberFormat="1" applyFont="1" applyBorder="1" applyAlignment="1">
      <alignment horizontal="right" wrapText="1"/>
      <protection/>
    </xf>
    <xf numFmtId="170" fontId="21" fillId="0" borderId="1" xfId="0" applyNumberFormat="1" applyFont="1" applyBorder="1" applyAlignment="1">
      <alignment wrapText="1"/>
    </xf>
    <xf numFmtId="3" fontId="10" fillId="0" borderId="3" xfId="27" applyNumberFormat="1" applyFont="1" applyBorder="1" applyAlignment="1">
      <alignment horizontal="right" wrapText="1"/>
      <protection/>
    </xf>
    <xf numFmtId="0" fontId="0" fillId="0" borderId="1" xfId="0" applyBorder="1" applyAlignment="1">
      <alignment horizontal="right" wrapText="1"/>
    </xf>
    <xf numFmtId="170" fontId="0" fillId="0" borderId="1" xfId="0" applyNumberFormat="1" applyBorder="1" applyAlignment="1">
      <alignment wrapText="1"/>
    </xf>
    <xf numFmtId="3" fontId="10" fillId="0" borderId="0" xfId="27" applyNumberFormat="1" applyFont="1" applyBorder="1" applyAlignment="1">
      <alignment horizontal="right" wrapText="1"/>
      <protection/>
    </xf>
    <xf numFmtId="0" fontId="21" fillId="0" borderId="1" xfId="0" applyFont="1" applyBorder="1" applyAlignment="1">
      <alignment horizontal="right" wrapText="1"/>
    </xf>
    <xf numFmtId="0" fontId="11" fillId="0" borderId="0" xfId="27" applyFont="1" applyAlignment="1">
      <alignment horizontal="center"/>
      <protection/>
    </xf>
    <xf numFmtId="3" fontId="11" fillId="0" borderId="0" xfId="27" applyNumberFormat="1" applyFont="1" applyFill="1" applyAlignment="1">
      <alignment horizontal="center"/>
      <protection/>
    </xf>
    <xf numFmtId="0" fontId="10" fillId="0" borderId="2" xfId="22" applyFont="1" applyBorder="1" applyAlignment="1">
      <alignment horizontal="center"/>
      <protection/>
    </xf>
  </cellXfs>
  <cellStyles count="18">
    <cellStyle name="Normal" xfId="0"/>
    <cellStyle name="Hyperlink" xfId="15"/>
    <cellStyle name="Followed Hyperlink" xfId="16"/>
    <cellStyle name="Comma" xfId="17"/>
    <cellStyle name="Migliaia (0)_Foglio3" xfId="18"/>
    <cellStyle name="Comma [0]" xfId="19"/>
    <cellStyle name="Normale_Foglio3" xfId="20"/>
    <cellStyle name="Normale_morta annuario" xfId="21"/>
    <cellStyle name="Normale_TAV 1.6" xfId="22"/>
    <cellStyle name="Normale_TAV 1.7" xfId="23"/>
    <cellStyle name="Normale_TAV 1.8 (2)" xfId="24"/>
    <cellStyle name="Normale_TAV 1.9" xfId="25"/>
    <cellStyle name="Normale_tav4.6" xfId="26"/>
    <cellStyle name="Normale_tav7_9" xfId="27"/>
    <cellStyle name="Percent" xfId="28"/>
    <cellStyle name="Currency" xfId="29"/>
    <cellStyle name="Valuta (0)_Foglio3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907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1"/>
  <sheetViews>
    <sheetView showGridLines="0" tabSelected="1" workbookViewId="0" topLeftCell="A1">
      <selection activeCell="A13" sqref="A13:C13"/>
    </sheetView>
  </sheetViews>
  <sheetFormatPr defaultColWidth="9.140625" defaultRowHeight="12.75"/>
  <cols>
    <col min="1" max="2" width="9.140625" style="27" customWidth="1"/>
    <col min="3" max="3" width="8.421875" style="27" customWidth="1"/>
    <col min="4" max="5" width="9.140625" style="27" customWidth="1"/>
    <col min="6" max="6" width="19.8515625" style="27" customWidth="1"/>
    <col min="7" max="16384" width="9.140625" style="27" customWidth="1"/>
  </cols>
  <sheetData>
    <row r="8" ht="23.25">
      <c r="A8" s="78" t="s">
        <v>178</v>
      </c>
    </row>
    <row r="9" ht="15">
      <c r="A9" s="80" t="s">
        <v>177</v>
      </c>
    </row>
    <row r="13" spans="1:3" ht="15.75">
      <c r="A13" s="168" t="s">
        <v>41</v>
      </c>
      <c r="B13" s="167"/>
      <c r="C13" s="167"/>
    </row>
    <row r="14" ht="12.75"/>
    <row r="15" ht="15">
      <c r="A15" s="47" t="s">
        <v>73</v>
      </c>
    </row>
    <row r="16" ht="15">
      <c r="A16" s="64" t="s">
        <v>54</v>
      </c>
    </row>
    <row r="17" ht="12.75">
      <c r="A17" s="3"/>
    </row>
    <row r="18" ht="15">
      <c r="A18" s="47" t="s">
        <v>66</v>
      </c>
    </row>
    <row r="19" ht="15">
      <c r="A19" s="48" t="s">
        <v>60</v>
      </c>
    </row>
    <row r="20" spans="1:3" ht="15.75">
      <c r="A20" s="167"/>
      <c r="B20" s="167"/>
      <c r="C20" s="167"/>
    </row>
    <row r="21" ht="12.75">
      <c r="B21" s="77"/>
    </row>
  </sheetData>
  <mergeCells count="2">
    <mergeCell ref="A20:C20"/>
    <mergeCell ref="A13:C1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A1" sqref="A1"/>
    </sheetView>
  </sheetViews>
  <sheetFormatPr defaultColWidth="9.140625" defaultRowHeight="12.75"/>
  <cols>
    <col min="1" max="1" width="26.28125" style="117" customWidth="1"/>
    <col min="2" max="10" width="10.7109375" style="117" customWidth="1"/>
    <col min="11" max="16384" width="9.140625" style="117" customWidth="1"/>
  </cols>
  <sheetData>
    <row r="1" s="113" customFormat="1" ht="12.75">
      <c r="A1" s="112" t="s">
        <v>105</v>
      </c>
    </row>
    <row r="3" spans="1:9" ht="20.25" customHeight="1">
      <c r="A3" s="114" t="s">
        <v>106</v>
      </c>
      <c r="B3" s="115" t="s">
        <v>107</v>
      </c>
      <c r="C3" s="115" t="s">
        <v>169</v>
      </c>
      <c r="D3" s="116" t="s">
        <v>170</v>
      </c>
      <c r="E3" s="116" t="s">
        <v>171</v>
      </c>
      <c r="F3" s="116" t="s">
        <v>172</v>
      </c>
      <c r="G3" s="116" t="s">
        <v>173</v>
      </c>
      <c r="H3" s="116" t="s">
        <v>174</v>
      </c>
      <c r="I3" s="115" t="s">
        <v>77</v>
      </c>
    </row>
    <row r="4" ht="7.5" customHeight="1"/>
    <row r="5" spans="2:9" ht="12.75" customHeight="1">
      <c r="B5" s="118" t="s">
        <v>108</v>
      </c>
      <c r="C5" s="119"/>
      <c r="D5" s="118"/>
      <c r="E5" s="119"/>
      <c r="F5" s="119"/>
      <c r="G5" s="119"/>
      <c r="H5" s="119"/>
      <c r="I5" s="119"/>
    </row>
    <row r="6" spans="1:9" ht="7.5" customHeight="1">
      <c r="A6" s="120"/>
      <c r="B6" s="120"/>
      <c r="C6" s="120"/>
      <c r="D6" s="120"/>
      <c r="E6" s="120"/>
      <c r="F6" s="120"/>
      <c r="G6" s="120"/>
      <c r="H6" s="120"/>
      <c r="I6" s="120"/>
    </row>
    <row r="7" spans="1:9" ht="12">
      <c r="A7" s="117" t="s">
        <v>109</v>
      </c>
      <c r="B7" s="121">
        <v>15</v>
      </c>
      <c r="C7" s="121">
        <v>0</v>
      </c>
      <c r="D7" s="121">
        <v>0</v>
      </c>
      <c r="E7" s="121">
        <v>0</v>
      </c>
      <c r="F7" s="121">
        <v>0</v>
      </c>
      <c r="G7" s="121">
        <v>0</v>
      </c>
      <c r="H7" s="121">
        <v>0</v>
      </c>
      <c r="I7" s="117">
        <v>15</v>
      </c>
    </row>
    <row r="8" spans="1:9" ht="12">
      <c r="A8" s="117" t="s">
        <v>110</v>
      </c>
      <c r="B8" s="121">
        <v>12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17">
        <v>12</v>
      </c>
    </row>
    <row r="9" spans="1:9" ht="12">
      <c r="A9" s="117" t="s">
        <v>111</v>
      </c>
      <c r="B9" s="121">
        <v>601</v>
      </c>
      <c r="C9" s="121">
        <v>49</v>
      </c>
      <c r="D9" s="121">
        <v>18</v>
      </c>
      <c r="E9" s="121">
        <v>17</v>
      </c>
      <c r="F9" s="121">
        <v>12</v>
      </c>
      <c r="G9" s="121">
        <v>13</v>
      </c>
      <c r="H9" s="121">
        <v>4</v>
      </c>
      <c r="I9" s="117">
        <v>714</v>
      </c>
    </row>
    <row r="10" spans="1:9" ht="12">
      <c r="A10" s="117" t="s">
        <v>112</v>
      </c>
      <c r="B10" s="121">
        <v>5</v>
      </c>
      <c r="C10" s="121">
        <v>4</v>
      </c>
      <c r="D10" s="121">
        <v>6</v>
      </c>
      <c r="E10" s="121">
        <v>7</v>
      </c>
      <c r="F10" s="121">
        <v>3</v>
      </c>
      <c r="G10" s="121">
        <v>2</v>
      </c>
      <c r="H10" s="121">
        <v>1</v>
      </c>
      <c r="I10" s="117">
        <v>28</v>
      </c>
    </row>
    <row r="11" spans="1:10" s="122" customFormat="1" ht="12">
      <c r="A11" s="122" t="s">
        <v>113</v>
      </c>
      <c r="B11" s="122">
        <v>633</v>
      </c>
      <c r="C11" s="122">
        <v>53</v>
      </c>
      <c r="D11" s="122">
        <v>24</v>
      </c>
      <c r="E11" s="122">
        <v>24</v>
      </c>
      <c r="F11" s="122">
        <v>15</v>
      </c>
      <c r="G11" s="122">
        <v>15</v>
      </c>
      <c r="H11" s="122">
        <v>5</v>
      </c>
      <c r="I11" s="122">
        <v>769</v>
      </c>
      <c r="J11" s="117"/>
    </row>
    <row r="12" ht="7.5" customHeight="1"/>
    <row r="13" spans="2:9" ht="12">
      <c r="B13" s="118" t="s">
        <v>114</v>
      </c>
      <c r="C13" s="119"/>
      <c r="D13" s="119"/>
      <c r="E13" s="119"/>
      <c r="F13" s="119"/>
      <c r="G13" s="119"/>
      <c r="H13" s="119"/>
      <c r="I13" s="119"/>
    </row>
    <row r="14" ht="7.5" customHeight="1"/>
    <row r="15" spans="1:9" ht="12">
      <c r="A15" s="117" t="s">
        <v>109</v>
      </c>
      <c r="B15" s="123">
        <v>2.4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4">
        <v>1.950585175552666</v>
      </c>
    </row>
    <row r="16" spans="1:9" ht="12">
      <c r="A16" s="117" t="s">
        <v>110</v>
      </c>
      <c r="B16" s="123">
        <v>1.9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4">
        <v>1.5604681404421328</v>
      </c>
    </row>
    <row r="17" spans="1:9" ht="12">
      <c r="A17" s="117" t="s">
        <v>111</v>
      </c>
      <c r="B17" s="123">
        <v>94.9</v>
      </c>
      <c r="C17" s="123">
        <v>92.5</v>
      </c>
      <c r="D17" s="123">
        <v>75</v>
      </c>
      <c r="E17" s="123">
        <v>70.8</v>
      </c>
      <c r="F17" s="123">
        <v>80</v>
      </c>
      <c r="G17" s="123">
        <v>86.7</v>
      </c>
      <c r="H17" s="123">
        <v>80</v>
      </c>
      <c r="I17" s="124">
        <v>92.8478543563069</v>
      </c>
    </row>
    <row r="18" spans="1:9" ht="12">
      <c r="A18" s="117" t="s">
        <v>115</v>
      </c>
      <c r="B18" s="123">
        <v>0.8</v>
      </c>
      <c r="C18" s="123">
        <v>7.5</v>
      </c>
      <c r="D18" s="123">
        <v>25</v>
      </c>
      <c r="E18" s="123">
        <v>29.2</v>
      </c>
      <c r="F18" s="123">
        <v>20</v>
      </c>
      <c r="G18" s="123">
        <v>13.3</v>
      </c>
      <c r="H18" s="123">
        <v>20</v>
      </c>
      <c r="I18" s="124">
        <v>3.6410923276983094</v>
      </c>
    </row>
    <row r="19" spans="1:9" s="122" customFormat="1" ht="12">
      <c r="A19" s="125" t="s">
        <v>113</v>
      </c>
      <c r="B19" s="126">
        <v>100</v>
      </c>
      <c r="C19" s="126">
        <v>100</v>
      </c>
      <c r="D19" s="126">
        <v>100</v>
      </c>
      <c r="E19" s="126">
        <v>100</v>
      </c>
      <c r="F19" s="126">
        <v>100</v>
      </c>
      <c r="G19" s="126">
        <v>100</v>
      </c>
      <c r="H19" s="126">
        <v>100</v>
      </c>
      <c r="I19" s="126">
        <v>100</v>
      </c>
    </row>
    <row r="20" spans="1:3" ht="12">
      <c r="A20" s="127"/>
      <c r="C20" s="124"/>
    </row>
    <row r="21" ht="12">
      <c r="A21" s="111" t="s">
        <v>104</v>
      </c>
    </row>
    <row r="22" ht="12">
      <c r="A22" s="97"/>
    </row>
    <row r="26" ht="12">
      <c r="L26" s="117" t="s">
        <v>50</v>
      </c>
    </row>
  </sheetData>
  <printOptions horizontalCentered="1" verticalCentered="1"/>
  <pageMargins left="0.7874015748031497" right="0.7874015748031497" top="0.5118110236220472" bottom="0.984251968503937" header="0.5118110236220472" footer="0.5118110236220472"/>
  <pageSetup fitToHeight="1" fitToWidth="1" horizontalDpi="300" verticalDpi="300" orientation="landscape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29.421875" style="143" customWidth="1"/>
    <col min="2" max="9" width="12.00390625" style="143" customWidth="1"/>
    <col min="10" max="16384" width="9.140625" style="143" customWidth="1"/>
  </cols>
  <sheetData>
    <row r="1" s="129" customFormat="1" ht="12.75">
      <c r="A1" s="128" t="s">
        <v>116</v>
      </c>
    </row>
    <row r="2" s="129" customFormat="1" ht="12.75">
      <c r="A2" s="130" t="s">
        <v>117</v>
      </c>
    </row>
    <row r="3" spans="1:9" s="133" customFormat="1" ht="18.75" customHeight="1">
      <c r="A3" s="131"/>
      <c r="B3" s="115" t="s">
        <v>107</v>
      </c>
      <c r="C3" s="115" t="s">
        <v>169</v>
      </c>
      <c r="D3" s="116" t="s">
        <v>170</v>
      </c>
      <c r="E3" s="116" t="s">
        <v>171</v>
      </c>
      <c r="F3" s="116" t="s">
        <v>172</v>
      </c>
      <c r="G3" s="116" t="s">
        <v>173</v>
      </c>
      <c r="H3" s="116" t="s">
        <v>174</v>
      </c>
      <c r="I3" s="132" t="s">
        <v>77</v>
      </c>
    </row>
    <row r="4" spans="1:9" s="133" customFormat="1" ht="15" customHeight="1">
      <c r="A4" s="134" t="s">
        <v>118</v>
      </c>
      <c r="B4" s="135" t="s">
        <v>119</v>
      </c>
      <c r="C4" s="135" t="s">
        <v>120</v>
      </c>
      <c r="D4" s="135" t="s">
        <v>121</v>
      </c>
      <c r="E4" s="102" t="s">
        <v>122</v>
      </c>
      <c r="F4" s="102" t="s">
        <v>123</v>
      </c>
      <c r="G4" s="102" t="s">
        <v>124</v>
      </c>
      <c r="H4" s="102" t="s">
        <v>125</v>
      </c>
      <c r="I4" s="102" t="s">
        <v>126</v>
      </c>
    </row>
    <row r="5" spans="1:5" s="133" customFormat="1" ht="7.5" customHeight="1">
      <c r="A5" s="131"/>
      <c r="B5" s="131"/>
      <c r="C5" s="131"/>
      <c r="D5" s="131"/>
      <c r="E5" s="131"/>
    </row>
    <row r="6" spans="1:9" s="133" customFormat="1" ht="12.75" customHeight="1">
      <c r="A6" s="133" t="s">
        <v>127</v>
      </c>
      <c r="B6" s="136">
        <v>11.4</v>
      </c>
      <c r="C6" s="136">
        <v>11.7</v>
      </c>
      <c r="D6" s="136">
        <v>4.3</v>
      </c>
      <c r="E6" s="136">
        <v>16.7</v>
      </c>
      <c r="F6" s="136">
        <v>10</v>
      </c>
      <c r="G6" s="136">
        <v>6.3</v>
      </c>
      <c r="H6" s="136">
        <v>60</v>
      </c>
      <c r="I6" s="136">
        <v>17.2</v>
      </c>
    </row>
    <row r="7" spans="1:9" s="133" customFormat="1" ht="12">
      <c r="A7" s="133" t="s">
        <v>128</v>
      </c>
      <c r="B7" s="136">
        <v>16</v>
      </c>
      <c r="C7" s="136">
        <v>8.3</v>
      </c>
      <c r="D7" s="136">
        <v>4.3</v>
      </c>
      <c r="E7" s="136">
        <v>30</v>
      </c>
      <c r="F7" s="136">
        <v>35</v>
      </c>
      <c r="G7" s="136">
        <v>25</v>
      </c>
      <c r="H7" s="136">
        <v>20</v>
      </c>
      <c r="I7" s="136">
        <v>19.8</v>
      </c>
    </row>
    <row r="8" spans="1:9" s="133" customFormat="1" ht="12">
      <c r="A8" s="133" t="s">
        <v>129</v>
      </c>
      <c r="B8" s="137">
        <v>1.4</v>
      </c>
      <c r="C8" s="137">
        <v>1.7</v>
      </c>
      <c r="D8" s="137">
        <v>8.7</v>
      </c>
      <c r="E8" s="138">
        <v>0</v>
      </c>
      <c r="F8" s="136">
        <v>0</v>
      </c>
      <c r="G8" s="136">
        <v>6.3</v>
      </c>
      <c r="H8" s="136">
        <v>0</v>
      </c>
      <c r="I8" s="136">
        <v>2.5857142857142854</v>
      </c>
    </row>
    <row r="9" spans="1:9" s="133" customFormat="1" ht="12">
      <c r="A9" s="133" t="s">
        <v>130</v>
      </c>
      <c r="B9" s="136">
        <v>9</v>
      </c>
      <c r="C9" s="136">
        <v>3.3</v>
      </c>
      <c r="D9" s="136">
        <v>0</v>
      </c>
      <c r="E9" s="136">
        <v>6.7</v>
      </c>
      <c r="F9" s="136">
        <v>0</v>
      </c>
      <c r="G9" s="136">
        <v>0</v>
      </c>
      <c r="H9" s="136">
        <v>0</v>
      </c>
      <c r="I9" s="136">
        <v>2.7142857142857144</v>
      </c>
    </row>
    <row r="10" spans="1:9" s="133" customFormat="1" ht="13.5">
      <c r="A10" s="133" t="s">
        <v>165</v>
      </c>
      <c r="B10" s="136">
        <v>1.1</v>
      </c>
      <c r="C10" s="136">
        <v>15</v>
      </c>
      <c r="D10" s="136">
        <v>4.3</v>
      </c>
      <c r="E10" s="136">
        <v>3.3</v>
      </c>
      <c r="F10" s="136">
        <v>0</v>
      </c>
      <c r="G10" s="136">
        <v>18.8</v>
      </c>
      <c r="H10" s="136">
        <v>20</v>
      </c>
      <c r="I10" s="136">
        <v>8.928571428571429</v>
      </c>
    </row>
    <row r="11" spans="1:9" s="133" customFormat="1" ht="12">
      <c r="A11" s="133" t="s">
        <v>131</v>
      </c>
      <c r="B11" s="136">
        <v>11.2</v>
      </c>
      <c r="C11" s="136">
        <v>16.7</v>
      </c>
      <c r="D11" s="136">
        <v>34.8</v>
      </c>
      <c r="E11" s="136">
        <v>6.7</v>
      </c>
      <c r="F11" s="136">
        <v>10</v>
      </c>
      <c r="G11" s="136">
        <v>18.8</v>
      </c>
      <c r="H11" s="136">
        <v>0</v>
      </c>
      <c r="I11" s="136">
        <v>14.028571428571427</v>
      </c>
    </row>
    <row r="12" spans="1:9" s="133" customFormat="1" ht="12">
      <c r="A12" s="133" t="s">
        <v>132</v>
      </c>
      <c r="B12" s="136">
        <v>16.8</v>
      </c>
      <c r="C12" s="136">
        <v>13.3</v>
      </c>
      <c r="D12" s="136">
        <v>0</v>
      </c>
      <c r="E12" s="136">
        <v>3.3</v>
      </c>
      <c r="F12" s="136">
        <v>0</v>
      </c>
      <c r="G12" s="136">
        <v>6.3</v>
      </c>
      <c r="H12" s="136">
        <v>0</v>
      </c>
      <c r="I12" s="136">
        <v>5.671428571428571</v>
      </c>
    </row>
    <row r="13" spans="1:9" s="133" customFormat="1" ht="13.5">
      <c r="A13" s="133" t="s">
        <v>166</v>
      </c>
      <c r="B13" s="136">
        <v>5.4</v>
      </c>
      <c r="C13" s="136">
        <v>6.7</v>
      </c>
      <c r="D13" s="136">
        <v>4.3</v>
      </c>
      <c r="E13" s="136">
        <v>16.7</v>
      </c>
      <c r="F13" s="136">
        <v>20</v>
      </c>
      <c r="G13" s="136">
        <v>6.3</v>
      </c>
      <c r="H13" s="136">
        <v>0</v>
      </c>
      <c r="I13" s="136">
        <v>8.485714285714286</v>
      </c>
    </row>
    <row r="14" spans="1:9" s="133" customFormat="1" ht="12">
      <c r="A14" s="133" t="s">
        <v>133</v>
      </c>
      <c r="B14" s="136">
        <v>2.3</v>
      </c>
      <c r="C14" s="136">
        <v>1.7</v>
      </c>
      <c r="D14" s="136">
        <v>0</v>
      </c>
      <c r="E14" s="136">
        <v>6.7</v>
      </c>
      <c r="F14" s="136">
        <v>10</v>
      </c>
      <c r="G14" s="136">
        <v>0</v>
      </c>
      <c r="H14" s="136">
        <v>0</v>
      </c>
      <c r="I14" s="136">
        <v>2.957142857142857</v>
      </c>
    </row>
    <row r="15" spans="1:9" s="133" customFormat="1" ht="12">
      <c r="A15" s="133" t="s">
        <v>134</v>
      </c>
      <c r="B15" s="136">
        <v>16.4</v>
      </c>
      <c r="C15" s="136">
        <v>16.7</v>
      </c>
      <c r="D15" s="136">
        <v>39.1</v>
      </c>
      <c r="E15" s="136">
        <v>6.7</v>
      </c>
      <c r="F15" s="136">
        <v>5</v>
      </c>
      <c r="G15" s="136">
        <v>12.5</v>
      </c>
      <c r="H15" s="136">
        <v>0</v>
      </c>
      <c r="I15" s="136">
        <v>13.77142857142857</v>
      </c>
    </row>
    <row r="16" spans="1:9" s="133" customFormat="1" ht="12">
      <c r="A16" s="133" t="s">
        <v>135</v>
      </c>
      <c r="B16" s="136">
        <v>8.9</v>
      </c>
      <c r="C16" s="136">
        <v>5</v>
      </c>
      <c r="D16" s="136">
        <v>0</v>
      </c>
      <c r="E16" s="136">
        <v>3.3</v>
      </c>
      <c r="F16" s="136">
        <v>10</v>
      </c>
      <c r="G16" s="136">
        <v>0</v>
      </c>
      <c r="H16" s="139">
        <v>0</v>
      </c>
      <c r="I16" s="136">
        <v>3.8857142857142857</v>
      </c>
    </row>
    <row r="17" spans="1:9" s="133" customFormat="1" ht="15.75" customHeight="1">
      <c r="A17" s="140" t="s">
        <v>113</v>
      </c>
      <c r="B17" s="141">
        <v>100</v>
      </c>
      <c r="C17" s="141">
        <v>100</v>
      </c>
      <c r="D17" s="141">
        <v>100</v>
      </c>
      <c r="E17" s="141">
        <v>100</v>
      </c>
      <c r="F17" s="141">
        <v>100</v>
      </c>
      <c r="G17" s="141">
        <v>100</v>
      </c>
      <c r="H17" s="141">
        <v>100</v>
      </c>
      <c r="I17" s="141">
        <v>100.02857142857144</v>
      </c>
    </row>
    <row r="18" s="133" customFormat="1" ht="12">
      <c r="A18" s="142" t="s">
        <v>136</v>
      </c>
    </row>
    <row r="19" s="133" customFormat="1" ht="12">
      <c r="A19" s="142" t="s">
        <v>137</v>
      </c>
    </row>
    <row r="20" s="133" customFormat="1" ht="12">
      <c r="A20" s="142" t="s">
        <v>138</v>
      </c>
    </row>
    <row r="21" s="133" customFormat="1" ht="12">
      <c r="A21" s="127"/>
    </row>
    <row r="22" ht="12">
      <c r="A22" s="111" t="s">
        <v>104</v>
      </c>
    </row>
  </sheetData>
  <printOptions horizontalCentered="1" verticalCentered="1"/>
  <pageMargins left="0.7874015748031497" right="0.7874015748031497" top="0.5118110236220472" bottom="0.984251968503937" header="0.5118110236220472" footer="0.5118110236220472"/>
  <pageSetup fitToHeight="1" fitToWidth="1"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149" customWidth="1"/>
    <col min="2" max="4" width="10.00390625" style="149" customWidth="1"/>
    <col min="5" max="5" width="0.85546875" style="149" customWidth="1"/>
    <col min="6" max="8" width="10.00390625" style="149" customWidth="1"/>
    <col min="9" max="9" width="0.85546875" style="149" customWidth="1"/>
    <col min="10" max="12" width="10.00390625" style="149" customWidth="1"/>
    <col min="13" max="16384" width="9.140625" style="149" customWidth="1"/>
  </cols>
  <sheetData>
    <row r="1" s="145" customFormat="1" ht="12.75">
      <c r="A1" s="144" t="s">
        <v>167</v>
      </c>
    </row>
    <row r="2" spans="1:2" s="145" customFormat="1" ht="12.75">
      <c r="A2" s="146" t="s">
        <v>168</v>
      </c>
      <c r="B2" s="147"/>
    </row>
    <row r="3" ht="12">
      <c r="A3" s="148"/>
    </row>
    <row r="4" spans="1:12" ht="18.75" customHeight="1">
      <c r="A4" s="150"/>
      <c r="B4" s="151" t="s">
        <v>139</v>
      </c>
      <c r="C4" s="151"/>
      <c r="D4" s="151"/>
      <c r="E4" s="150"/>
      <c r="F4" s="151" t="s">
        <v>140</v>
      </c>
      <c r="G4" s="151"/>
      <c r="H4" s="151"/>
      <c r="I4" s="150"/>
      <c r="J4" s="151" t="s">
        <v>141</v>
      </c>
      <c r="K4" s="151"/>
      <c r="L4" s="151"/>
    </row>
    <row r="5" spans="2:12" s="152" customFormat="1" ht="15" customHeight="1">
      <c r="B5" s="153">
        <v>1990</v>
      </c>
      <c r="C5" s="153">
        <v>1995</v>
      </c>
      <c r="D5" s="154">
        <v>2005</v>
      </c>
      <c r="E5" s="153"/>
      <c r="F5" s="153">
        <v>1990</v>
      </c>
      <c r="G5" s="153">
        <v>1995</v>
      </c>
      <c r="H5" s="154">
        <v>2005</v>
      </c>
      <c r="I5" s="155"/>
      <c r="J5" s="153" t="s">
        <v>142</v>
      </c>
      <c r="K5" s="153" t="s">
        <v>39</v>
      </c>
      <c r="L5" s="153" t="s">
        <v>40</v>
      </c>
    </row>
    <row r="6" spans="1:12" s="152" customFormat="1" ht="15" customHeight="1">
      <c r="A6" s="156" t="s">
        <v>143</v>
      </c>
      <c r="B6" s="157" t="s">
        <v>144</v>
      </c>
      <c r="C6" s="157" t="s">
        <v>145</v>
      </c>
      <c r="D6" s="157" t="s">
        <v>146</v>
      </c>
      <c r="E6" s="157"/>
      <c r="F6" s="157" t="s">
        <v>147</v>
      </c>
      <c r="G6" s="157" t="s">
        <v>148</v>
      </c>
      <c r="H6" s="157" t="s">
        <v>149</v>
      </c>
      <c r="I6" s="156"/>
      <c r="J6" s="157" t="s">
        <v>150</v>
      </c>
      <c r="K6" s="157" t="s">
        <v>151</v>
      </c>
      <c r="L6" s="158" t="s">
        <v>152</v>
      </c>
    </row>
    <row r="7" ht="7.5" customHeight="1"/>
    <row r="8" spans="1:12" ht="12">
      <c r="A8" s="159">
        <v>0</v>
      </c>
      <c r="B8" s="160">
        <v>0.5</v>
      </c>
      <c r="C8" s="160">
        <v>0.3</v>
      </c>
      <c r="D8" s="160">
        <v>0</v>
      </c>
      <c r="E8" s="160"/>
      <c r="F8" s="160">
        <v>1.7</v>
      </c>
      <c r="G8" s="160">
        <v>0.9</v>
      </c>
      <c r="H8" s="160">
        <v>0.3</v>
      </c>
      <c r="I8" s="160"/>
      <c r="J8" s="160">
        <v>0.3</v>
      </c>
      <c r="K8" s="160">
        <v>1</v>
      </c>
      <c r="L8" s="160">
        <v>0.4</v>
      </c>
    </row>
    <row r="9" spans="1:12" ht="12">
      <c r="A9" s="161" t="s">
        <v>153</v>
      </c>
      <c r="B9" s="160">
        <v>0.4</v>
      </c>
      <c r="C9" s="160">
        <v>0.3</v>
      </c>
      <c r="D9" s="160">
        <v>0</v>
      </c>
      <c r="E9" s="160"/>
      <c r="F9" s="160">
        <v>2.1</v>
      </c>
      <c r="G9" s="160">
        <v>1</v>
      </c>
      <c r="H9" s="160">
        <v>0</v>
      </c>
      <c r="I9" s="160"/>
      <c r="J9" s="160">
        <v>0.3</v>
      </c>
      <c r="K9" s="160">
        <v>1</v>
      </c>
      <c r="L9" s="160">
        <v>0.5</v>
      </c>
    </row>
    <row r="10" spans="1:12" ht="12">
      <c r="A10" s="161" t="s">
        <v>154</v>
      </c>
      <c r="B10" s="160">
        <v>0.2</v>
      </c>
      <c r="C10" s="160">
        <v>0.4</v>
      </c>
      <c r="D10" s="160">
        <v>0</v>
      </c>
      <c r="E10" s="160"/>
      <c r="F10" s="160">
        <v>0.9</v>
      </c>
      <c r="G10" s="160">
        <v>0.7</v>
      </c>
      <c r="H10" s="160">
        <v>0.3</v>
      </c>
      <c r="I10" s="160"/>
      <c r="J10" s="160">
        <v>0.2</v>
      </c>
      <c r="K10" s="160">
        <v>0.5</v>
      </c>
      <c r="L10" s="160">
        <v>0.3</v>
      </c>
    </row>
    <row r="11" spans="1:12" ht="12">
      <c r="A11" s="162" t="s">
        <v>155</v>
      </c>
      <c r="B11" s="160">
        <v>0.1</v>
      </c>
      <c r="C11" s="160">
        <v>0.1</v>
      </c>
      <c r="D11" s="160">
        <v>0</v>
      </c>
      <c r="E11" s="160"/>
      <c r="F11" s="160">
        <v>0.2</v>
      </c>
      <c r="G11" s="160">
        <v>0.1</v>
      </c>
      <c r="H11" s="160">
        <v>0.3</v>
      </c>
      <c r="I11" s="160"/>
      <c r="J11" s="160">
        <v>0.1</v>
      </c>
      <c r="K11" s="160">
        <v>0.1</v>
      </c>
      <c r="L11" s="160">
        <v>0.1</v>
      </c>
    </row>
    <row r="12" spans="1:12" ht="12">
      <c r="A12" s="149" t="s">
        <v>156</v>
      </c>
      <c r="B12" s="160">
        <v>0.2</v>
      </c>
      <c r="C12" s="160">
        <v>0</v>
      </c>
      <c r="D12" s="160">
        <v>0</v>
      </c>
      <c r="E12" s="160"/>
      <c r="F12" s="160">
        <v>0</v>
      </c>
      <c r="G12" s="160">
        <v>0</v>
      </c>
      <c r="H12" s="160">
        <v>0.3</v>
      </c>
      <c r="I12" s="160"/>
      <c r="J12" s="160">
        <v>0.1</v>
      </c>
      <c r="K12" s="160">
        <v>0.1</v>
      </c>
      <c r="L12" s="160">
        <v>0.1</v>
      </c>
    </row>
    <row r="13" spans="1:12" ht="12">
      <c r="A13" s="149" t="s">
        <v>157</v>
      </c>
      <c r="B13" s="160">
        <v>0.4</v>
      </c>
      <c r="C13" s="160">
        <v>0</v>
      </c>
      <c r="D13" s="160">
        <v>0.4</v>
      </c>
      <c r="E13" s="160"/>
      <c r="F13" s="160">
        <v>0.2</v>
      </c>
      <c r="G13" s="160">
        <v>0.2</v>
      </c>
      <c r="H13" s="160">
        <v>1.8</v>
      </c>
      <c r="I13" s="160"/>
      <c r="J13" s="160">
        <v>0.2</v>
      </c>
      <c r="K13" s="160">
        <v>0.5</v>
      </c>
      <c r="L13" s="160">
        <v>0.3</v>
      </c>
    </row>
    <row r="14" spans="1:12" ht="12">
      <c r="A14" s="149" t="s">
        <v>158</v>
      </c>
      <c r="B14" s="160">
        <v>6.1</v>
      </c>
      <c r="C14" s="160">
        <v>1.7</v>
      </c>
      <c r="D14" s="160">
        <v>1.3</v>
      </c>
      <c r="E14" s="160"/>
      <c r="F14" s="160">
        <v>15.3</v>
      </c>
      <c r="G14" s="160">
        <v>4</v>
      </c>
      <c r="H14" s="160">
        <v>2.9</v>
      </c>
      <c r="I14" s="160"/>
      <c r="J14" s="160">
        <v>3.3</v>
      </c>
      <c r="K14" s="160">
        <v>6.7</v>
      </c>
      <c r="L14" s="160">
        <v>4.1</v>
      </c>
    </row>
    <row r="15" spans="1:12" ht="12">
      <c r="A15" s="149" t="s">
        <v>159</v>
      </c>
      <c r="B15" s="160">
        <v>34.1</v>
      </c>
      <c r="C15" s="160">
        <v>12.9</v>
      </c>
      <c r="D15" s="160">
        <v>4.8</v>
      </c>
      <c r="E15" s="160"/>
      <c r="F15" s="160">
        <v>40.1</v>
      </c>
      <c r="G15" s="160">
        <v>22.4</v>
      </c>
      <c r="H15" s="160">
        <v>8.4</v>
      </c>
      <c r="I15" s="160"/>
      <c r="J15" s="160">
        <v>17</v>
      </c>
      <c r="K15" s="160">
        <v>23.8</v>
      </c>
      <c r="L15" s="160">
        <v>18.5</v>
      </c>
    </row>
    <row r="16" spans="1:12" ht="12">
      <c r="A16" s="149" t="s">
        <v>160</v>
      </c>
      <c r="B16" s="160">
        <v>28.7</v>
      </c>
      <c r="C16" s="160">
        <v>38.4</v>
      </c>
      <c r="D16" s="160">
        <v>11.7</v>
      </c>
      <c r="E16" s="160"/>
      <c r="F16" s="160">
        <v>22.8</v>
      </c>
      <c r="G16" s="160">
        <v>39.4</v>
      </c>
      <c r="H16" s="160">
        <v>17.9</v>
      </c>
      <c r="I16" s="160"/>
      <c r="J16" s="160">
        <v>27.7</v>
      </c>
      <c r="K16" s="160">
        <v>28.3</v>
      </c>
      <c r="L16" s="160">
        <v>27.8</v>
      </c>
    </row>
    <row r="17" spans="1:12" ht="12">
      <c r="A17" s="149" t="s">
        <v>161</v>
      </c>
      <c r="B17" s="160">
        <v>13.9</v>
      </c>
      <c r="C17" s="160">
        <v>23.7</v>
      </c>
      <c r="D17" s="160">
        <v>21.6</v>
      </c>
      <c r="E17" s="160"/>
      <c r="F17" s="160">
        <v>7.2</v>
      </c>
      <c r="G17" s="160">
        <v>18.1</v>
      </c>
      <c r="H17" s="160">
        <v>24.2</v>
      </c>
      <c r="I17" s="160"/>
      <c r="J17" s="160">
        <v>21</v>
      </c>
      <c r="K17" s="160">
        <v>18.3</v>
      </c>
      <c r="L17" s="160">
        <v>20.4</v>
      </c>
    </row>
    <row r="18" spans="1:12" ht="12">
      <c r="A18" s="149" t="s">
        <v>162</v>
      </c>
      <c r="B18" s="160">
        <v>10.1</v>
      </c>
      <c r="C18" s="160">
        <v>14.5</v>
      </c>
      <c r="D18" s="160">
        <v>40.8</v>
      </c>
      <c r="E18" s="160"/>
      <c r="F18" s="160">
        <v>5.7</v>
      </c>
      <c r="G18" s="160">
        <v>8.9</v>
      </c>
      <c r="H18" s="160">
        <v>30.8</v>
      </c>
      <c r="I18" s="160"/>
      <c r="J18" s="160">
        <v>19.4</v>
      </c>
      <c r="K18" s="160">
        <v>13.5</v>
      </c>
      <c r="L18" s="160">
        <v>18.1</v>
      </c>
    </row>
    <row r="19" spans="1:12" ht="12">
      <c r="A19" s="149" t="s">
        <v>163</v>
      </c>
      <c r="B19" s="160">
        <v>3.9</v>
      </c>
      <c r="C19" s="160">
        <v>5.1</v>
      </c>
      <c r="D19" s="160">
        <v>12.5</v>
      </c>
      <c r="E19" s="160"/>
      <c r="F19" s="160">
        <v>2.2</v>
      </c>
      <c r="G19" s="160">
        <v>2.5</v>
      </c>
      <c r="H19" s="160">
        <v>9.5</v>
      </c>
      <c r="I19" s="160"/>
      <c r="J19" s="160">
        <v>7.2</v>
      </c>
      <c r="K19" s="160">
        <v>3.7</v>
      </c>
      <c r="L19" s="160">
        <v>6.4</v>
      </c>
    </row>
    <row r="20" spans="1:12" ht="12">
      <c r="A20" s="149" t="s">
        <v>164</v>
      </c>
      <c r="B20" s="160">
        <v>1.4</v>
      </c>
      <c r="C20" s="160">
        <v>2.6</v>
      </c>
      <c r="D20" s="160">
        <v>7</v>
      </c>
      <c r="E20" s="160"/>
      <c r="F20" s="160">
        <v>1.7</v>
      </c>
      <c r="G20" s="160">
        <v>1.7</v>
      </c>
      <c r="H20" s="160">
        <v>3.4</v>
      </c>
      <c r="I20" s="160"/>
      <c r="J20" s="160">
        <v>3.4</v>
      </c>
      <c r="K20" s="160">
        <v>2.3</v>
      </c>
      <c r="L20" s="160">
        <v>3.2</v>
      </c>
    </row>
    <row r="21" spans="1:12" s="148" customFormat="1" ht="12">
      <c r="A21" s="163" t="s">
        <v>113</v>
      </c>
      <c r="B21" s="164">
        <v>100</v>
      </c>
      <c r="C21" s="164">
        <v>100</v>
      </c>
      <c r="D21" s="164">
        <v>100</v>
      </c>
      <c r="E21" s="164">
        <v>100</v>
      </c>
      <c r="F21" s="164">
        <v>100</v>
      </c>
      <c r="G21" s="164">
        <v>100</v>
      </c>
      <c r="H21" s="164">
        <v>100</v>
      </c>
      <c r="I21" s="164">
        <v>100</v>
      </c>
      <c r="J21" s="164">
        <v>100</v>
      </c>
      <c r="K21" s="164">
        <v>100</v>
      </c>
      <c r="L21" s="164">
        <v>100</v>
      </c>
    </row>
    <row r="22" ht="12">
      <c r="A22" s="165"/>
    </row>
    <row r="23" ht="12">
      <c r="A23" s="111" t="s">
        <v>104</v>
      </c>
    </row>
    <row r="24" spans="1:8" ht="12">
      <c r="A24" s="97"/>
      <c r="B24" s="149" t="s">
        <v>50</v>
      </c>
      <c r="H24" s="166"/>
    </row>
  </sheetData>
  <printOptions horizontalCentered="1" verticalCentered="1"/>
  <pageMargins left="0.7874015748031497" right="0.7874015748031497" top="0.5118110236220472" bottom="0.984251968503937" header="0.5118110236220472" footer="0.5118110236220472"/>
  <pageSetup fitToHeight="1" fitToWidth="1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12"/>
  <sheetViews>
    <sheetView showGridLines="0" workbookViewId="0" topLeftCell="A1">
      <selection activeCell="A7" sqref="A7"/>
    </sheetView>
  </sheetViews>
  <sheetFormatPr defaultColWidth="9.140625" defaultRowHeight="12.75"/>
  <sheetData>
    <row r="8" s="2" customFormat="1" ht="19.5">
      <c r="A8" s="79" t="s">
        <v>61</v>
      </c>
    </row>
    <row r="9" ht="15">
      <c r="A9" s="80"/>
    </row>
    <row r="11" ht="12.75">
      <c r="B11" s="1"/>
    </row>
    <row r="12" ht="12.75">
      <c r="B12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6" customWidth="1"/>
    <col min="2" max="4" width="18.00390625" style="4" customWidth="1"/>
    <col min="5" max="5" width="12.7109375" style="56" customWidth="1"/>
    <col min="6" max="6" width="17.421875" style="56" customWidth="1"/>
    <col min="7" max="7" width="12.7109375" style="12" customWidth="1"/>
    <col min="8" max="16384" width="12.7109375" style="5" customWidth="1"/>
  </cols>
  <sheetData>
    <row r="1" ht="12.75">
      <c r="A1" s="15" t="s">
        <v>71</v>
      </c>
    </row>
    <row r="2" spans="4:6" ht="9" customHeight="1">
      <c r="D2" s="13"/>
      <c r="E2" s="57"/>
      <c r="F2" s="57"/>
    </row>
    <row r="3" spans="1:6" ht="18.75" customHeight="1">
      <c r="A3" s="51" t="s">
        <v>0</v>
      </c>
      <c r="B3" s="14" t="s">
        <v>47</v>
      </c>
      <c r="C3" s="14"/>
      <c r="D3" s="174" t="s">
        <v>55</v>
      </c>
      <c r="E3" s="58"/>
      <c r="F3" s="169" t="s">
        <v>58</v>
      </c>
    </row>
    <row r="4" spans="1:7" s="7" customFormat="1" ht="18.75" customHeight="1">
      <c r="A4" s="31" t="s">
        <v>10</v>
      </c>
      <c r="B4" s="32" t="s">
        <v>42</v>
      </c>
      <c r="C4" s="32" t="s">
        <v>43</v>
      </c>
      <c r="D4" s="175"/>
      <c r="E4" s="59" t="s">
        <v>57</v>
      </c>
      <c r="F4" s="170"/>
      <c r="G4" s="28"/>
    </row>
    <row r="5" spans="2:7" s="8" customFormat="1" ht="7.5" customHeight="1">
      <c r="B5" s="9"/>
      <c r="C5" s="9"/>
      <c r="D5" s="9"/>
      <c r="E5" s="60"/>
      <c r="F5" s="60"/>
      <c r="G5" s="61"/>
    </row>
    <row r="6" spans="2:6" ht="12" customHeight="1">
      <c r="B6" s="176" t="s">
        <v>1</v>
      </c>
      <c r="C6" s="176"/>
      <c r="D6" s="176"/>
      <c r="E6" s="176"/>
      <c r="F6" s="176"/>
    </row>
    <row r="7" spans="1:4" ht="6.75" customHeight="1">
      <c r="A7" s="37"/>
      <c r="B7" s="90"/>
      <c r="C7" s="90"/>
      <c r="D7" s="90"/>
    </row>
    <row r="8" spans="1:6" ht="12" customHeight="1">
      <c r="A8" s="40">
        <v>2003</v>
      </c>
      <c r="B8" s="4">
        <v>50</v>
      </c>
      <c r="C8" s="4">
        <v>57</v>
      </c>
      <c r="D8" s="4">
        <v>520</v>
      </c>
      <c r="E8" s="56">
        <f>B8/D8*100</f>
        <v>9.615384615384617</v>
      </c>
      <c r="F8" s="83">
        <v>100</v>
      </c>
    </row>
    <row r="9" spans="1:6" ht="12" customHeight="1">
      <c r="A9" s="40">
        <v>2004</v>
      </c>
      <c r="B9" s="4">
        <v>32</v>
      </c>
      <c r="C9" s="4">
        <v>66</v>
      </c>
      <c r="D9" s="4">
        <v>463</v>
      </c>
      <c r="E9" s="56">
        <f>B9/D9*100</f>
        <v>6.911447084233262</v>
      </c>
      <c r="F9" s="83">
        <f>B9/50*100</f>
        <v>64</v>
      </c>
    </row>
    <row r="10" spans="1:6" ht="12" customHeight="1">
      <c r="A10" s="40">
        <v>2005</v>
      </c>
      <c r="B10" s="5">
        <v>58</v>
      </c>
      <c r="C10" s="5">
        <v>104</v>
      </c>
      <c r="D10" s="4">
        <v>681</v>
      </c>
      <c r="E10" s="56">
        <f>B10/D10*100</f>
        <v>8.516886930983848</v>
      </c>
      <c r="F10" s="83">
        <f>B10/50*100</f>
        <v>115.99999999999999</v>
      </c>
    </row>
    <row r="11" spans="1:6" ht="12" customHeight="1">
      <c r="A11" s="40">
        <v>2006</v>
      </c>
      <c r="B11" s="5">
        <v>56</v>
      </c>
      <c r="C11" s="5">
        <v>51</v>
      </c>
      <c r="D11" s="4">
        <v>456</v>
      </c>
      <c r="E11" s="56">
        <f>B11/D11*100</f>
        <v>12.280701754385964</v>
      </c>
      <c r="F11" s="83">
        <f>B11/50*100</f>
        <v>112.00000000000001</v>
      </c>
    </row>
    <row r="12" spans="1:6" ht="12" customHeight="1">
      <c r="A12" s="40">
        <v>2007</v>
      </c>
      <c r="B12" s="5">
        <v>12</v>
      </c>
      <c r="C12" s="5">
        <v>25</v>
      </c>
      <c r="D12" s="4">
        <v>179</v>
      </c>
      <c r="E12" s="56">
        <f>B12/D12*100</f>
        <v>6.70391061452514</v>
      </c>
      <c r="F12" s="83">
        <f>B12/50*100</f>
        <v>24</v>
      </c>
    </row>
    <row r="13" ht="7.5" customHeight="1"/>
    <row r="14" spans="2:6" ht="12.75" customHeight="1">
      <c r="B14" s="177" t="s">
        <v>49</v>
      </c>
      <c r="C14" s="177"/>
      <c r="D14" s="177"/>
      <c r="E14" s="177"/>
      <c r="F14" s="177"/>
    </row>
    <row r="15" spans="1:4" ht="7.5" customHeight="1">
      <c r="A15" s="39"/>
      <c r="B15" s="91"/>
      <c r="C15" s="91"/>
      <c r="D15" s="91"/>
    </row>
    <row r="16" spans="1:6" ht="12" customHeight="1">
      <c r="A16" s="40">
        <v>2003</v>
      </c>
      <c r="B16" s="4">
        <v>1310</v>
      </c>
      <c r="C16" s="10">
        <v>78</v>
      </c>
      <c r="D16" s="4">
        <v>1851</v>
      </c>
      <c r="E16" s="56">
        <f>B16/D16*100</f>
        <v>70.7725553754727</v>
      </c>
      <c r="F16" s="84">
        <v>100</v>
      </c>
    </row>
    <row r="17" spans="1:6" ht="12" customHeight="1">
      <c r="A17" s="40">
        <v>2004</v>
      </c>
      <c r="B17" s="4">
        <v>1616</v>
      </c>
      <c r="C17" s="10">
        <v>126</v>
      </c>
      <c r="D17" s="4">
        <v>2572</v>
      </c>
      <c r="E17" s="56">
        <f>B17/D17*100</f>
        <v>62.83048211508554</v>
      </c>
      <c r="F17" s="84">
        <f>B17/1310*100</f>
        <v>123.35877862595419</v>
      </c>
    </row>
    <row r="18" spans="1:6" ht="12" customHeight="1">
      <c r="A18" s="41">
        <v>2005</v>
      </c>
      <c r="B18" s="11">
        <v>2005</v>
      </c>
      <c r="C18" s="82">
        <v>107</v>
      </c>
      <c r="D18" s="11">
        <v>2887</v>
      </c>
      <c r="E18" s="58">
        <f>B18/D18*100</f>
        <v>69.44925528229997</v>
      </c>
      <c r="F18" s="84">
        <f>B18/1310*100</f>
        <v>153.05343511450383</v>
      </c>
    </row>
    <row r="19" spans="1:6" ht="12" customHeight="1">
      <c r="A19" s="41">
        <v>2006</v>
      </c>
      <c r="B19" s="11">
        <f>934+753</f>
        <v>1687</v>
      </c>
      <c r="C19" s="82">
        <f>68+76</f>
        <v>144</v>
      </c>
      <c r="D19" s="11">
        <v>2955</v>
      </c>
      <c r="E19" s="58">
        <f>B19/D19*100</f>
        <v>57.08967851099831</v>
      </c>
      <c r="F19" s="84">
        <f>B19/1310*100</f>
        <v>128.77862595419847</v>
      </c>
    </row>
    <row r="20" spans="1:6" ht="12" customHeight="1">
      <c r="A20" s="42">
        <v>2007</v>
      </c>
      <c r="B20" s="13">
        <v>1886</v>
      </c>
      <c r="C20" s="76">
        <v>101</v>
      </c>
      <c r="D20" s="13">
        <v>3599</v>
      </c>
      <c r="E20" s="57">
        <f>B20/D20*100</f>
        <v>52.40344540150041</v>
      </c>
      <c r="F20" s="85">
        <f>B20/1310*100</f>
        <v>143.96946564885496</v>
      </c>
    </row>
    <row r="21" spans="1:4" ht="12" customHeight="1">
      <c r="A21" s="55" t="s">
        <v>67</v>
      </c>
      <c r="B21" s="11"/>
      <c r="C21" s="11"/>
      <c r="D21" s="11"/>
    </row>
    <row r="22" ht="12" customHeight="1">
      <c r="A22" s="49" t="s">
        <v>59</v>
      </c>
    </row>
    <row r="23" spans="4:6" ht="7.5" customHeight="1">
      <c r="D23" s="13"/>
      <c r="E23" s="57"/>
      <c r="F23" s="57"/>
    </row>
    <row r="24" spans="1:6" ht="18.75" customHeight="1">
      <c r="A24" s="51" t="s">
        <v>0</v>
      </c>
      <c r="B24" s="14" t="s">
        <v>47</v>
      </c>
      <c r="C24" s="14"/>
      <c r="D24" s="171" t="s">
        <v>55</v>
      </c>
      <c r="E24" s="58"/>
      <c r="F24" s="169" t="s">
        <v>58</v>
      </c>
    </row>
    <row r="25" spans="1:6" ht="18.75" customHeight="1">
      <c r="A25" s="31" t="s">
        <v>10</v>
      </c>
      <c r="B25" s="32" t="s">
        <v>42</v>
      </c>
      <c r="C25" s="32" t="s">
        <v>43</v>
      </c>
      <c r="D25" s="172"/>
      <c r="E25" s="59" t="s">
        <v>57</v>
      </c>
      <c r="F25" s="173"/>
    </row>
    <row r="26" ht="7.5" customHeight="1"/>
    <row r="27" spans="2:6" ht="12.75" customHeight="1">
      <c r="B27" s="176" t="s">
        <v>48</v>
      </c>
      <c r="C27" s="176"/>
      <c r="D27" s="176"/>
      <c r="E27" s="176"/>
      <c r="F27" s="176"/>
    </row>
    <row r="28" spans="1:4" ht="7.5" customHeight="1">
      <c r="A28" s="37"/>
      <c r="B28" s="38"/>
      <c r="C28" s="38"/>
      <c r="D28" s="38"/>
    </row>
    <row r="29" spans="1:6" ht="12" customHeight="1">
      <c r="A29" s="40">
        <v>2003</v>
      </c>
      <c r="B29" s="5">
        <v>356</v>
      </c>
      <c r="C29" s="5">
        <v>482</v>
      </c>
      <c r="D29" s="66">
        <v>3671</v>
      </c>
      <c r="E29" s="63">
        <f>B29/D29*100</f>
        <v>9.697630073549442</v>
      </c>
      <c r="F29" s="4">
        <v>100</v>
      </c>
    </row>
    <row r="30" spans="1:6" ht="12" customHeight="1">
      <c r="A30" s="40">
        <v>2004</v>
      </c>
      <c r="B30" s="4">
        <v>598</v>
      </c>
      <c r="C30" s="4">
        <v>750</v>
      </c>
      <c r="D30" s="4">
        <v>4094</v>
      </c>
      <c r="E30" s="56">
        <f>B30/D30*100</f>
        <v>14.606741573033707</v>
      </c>
      <c r="F30" s="4">
        <f>B30/356*100</f>
        <v>167.97752808988764</v>
      </c>
    </row>
    <row r="31" spans="1:6" ht="12" customHeight="1">
      <c r="A31" s="40">
        <v>2005</v>
      </c>
      <c r="B31" s="12">
        <v>317</v>
      </c>
      <c r="C31" s="12">
        <v>403</v>
      </c>
      <c r="D31" s="4">
        <v>2716</v>
      </c>
      <c r="E31" s="56">
        <f>B31/D31*100</f>
        <v>11.671575846833578</v>
      </c>
      <c r="F31" s="4">
        <f>B31/356*100</f>
        <v>89.04494382022472</v>
      </c>
    </row>
    <row r="32" spans="1:6" ht="12" customHeight="1">
      <c r="A32" s="40">
        <v>2006</v>
      </c>
      <c r="B32" s="12">
        <f>191+141+13+8+3</f>
        <v>356</v>
      </c>
      <c r="C32" s="12">
        <f>68+47+46+24+40</f>
        <v>225</v>
      </c>
      <c r="D32" s="4">
        <f>890+1068+322+21</f>
        <v>2301</v>
      </c>
      <c r="E32" s="56">
        <f>B32/D32*100</f>
        <v>15.471534115601912</v>
      </c>
      <c r="F32" s="4">
        <f>B32/356*100</f>
        <v>100</v>
      </c>
    </row>
    <row r="33" spans="1:6" ht="12" customHeight="1">
      <c r="A33" s="40">
        <v>2007</v>
      </c>
      <c r="B33" s="12">
        <f>114+98+8+6</f>
        <v>226</v>
      </c>
      <c r="C33" s="12">
        <f>189+96+46+35+40</f>
        <v>406</v>
      </c>
      <c r="D33" s="4">
        <f>1159+1097+308+21</f>
        <v>2585</v>
      </c>
      <c r="E33" s="56">
        <f>B33/D33*100</f>
        <v>8.742746615087041</v>
      </c>
      <c r="F33" s="4">
        <f>B33/356*100</f>
        <v>63.48314606741573</v>
      </c>
    </row>
    <row r="34" ht="7.5" customHeight="1"/>
    <row r="35" spans="2:6" ht="12.75" customHeight="1">
      <c r="B35" s="176" t="s">
        <v>2</v>
      </c>
      <c r="C35" s="176"/>
      <c r="D35" s="176"/>
      <c r="E35" s="176"/>
      <c r="F35" s="176"/>
    </row>
    <row r="36" spans="1:4" ht="7.5" customHeight="1">
      <c r="A36" s="37"/>
      <c r="B36" s="38"/>
      <c r="C36" s="38"/>
      <c r="D36" s="38"/>
    </row>
    <row r="37" spans="1:6" ht="12" customHeight="1">
      <c r="A37" s="40">
        <v>2003</v>
      </c>
      <c r="B37" s="4">
        <v>95</v>
      </c>
      <c r="C37" s="4">
        <v>44</v>
      </c>
      <c r="D37" s="4">
        <v>232</v>
      </c>
      <c r="E37" s="56">
        <f>B37/D37*100</f>
        <v>40.94827586206897</v>
      </c>
      <c r="F37" s="84">
        <v>100</v>
      </c>
    </row>
    <row r="38" spans="1:6" ht="12" customHeight="1">
      <c r="A38" s="41">
        <v>2004</v>
      </c>
      <c r="B38" s="11">
        <v>141</v>
      </c>
      <c r="C38" s="11">
        <v>50</v>
      </c>
      <c r="D38" s="11">
        <v>335</v>
      </c>
      <c r="E38" s="58">
        <f>B38/D38*100</f>
        <v>42.08955223880597</v>
      </c>
      <c r="F38" s="84">
        <f>B38/95*100</f>
        <v>148.42105263157893</v>
      </c>
    </row>
    <row r="39" spans="1:6" ht="12" customHeight="1">
      <c r="A39" s="41">
        <v>2005</v>
      </c>
      <c r="B39" s="11">
        <v>86</v>
      </c>
      <c r="C39" s="11">
        <v>34</v>
      </c>
      <c r="D39" s="81">
        <v>232</v>
      </c>
      <c r="E39" s="58">
        <f>B39/D39*100</f>
        <v>37.06896551724138</v>
      </c>
      <c r="F39" s="84">
        <f>B39/95*100</f>
        <v>90.52631578947368</v>
      </c>
    </row>
    <row r="40" spans="1:6" ht="12" customHeight="1">
      <c r="A40" s="41">
        <v>2006</v>
      </c>
      <c r="B40" s="11">
        <v>86</v>
      </c>
      <c r="C40" s="11">
        <v>28</v>
      </c>
      <c r="D40" s="81">
        <v>219</v>
      </c>
      <c r="E40" s="58">
        <f>B40/D40*100</f>
        <v>39.26940639269406</v>
      </c>
      <c r="F40" s="84">
        <f>B40/95*100</f>
        <v>90.52631578947368</v>
      </c>
    </row>
    <row r="41" spans="1:6" ht="12" customHeight="1">
      <c r="A41" s="42">
        <v>2007</v>
      </c>
      <c r="B41" s="13">
        <v>68</v>
      </c>
      <c r="C41" s="13">
        <v>31</v>
      </c>
      <c r="D41" s="71">
        <v>182</v>
      </c>
      <c r="E41" s="57">
        <f>B41/D41*100</f>
        <v>37.362637362637365</v>
      </c>
      <c r="F41" s="85">
        <f>B41/95*100</f>
        <v>71.57894736842105</v>
      </c>
    </row>
    <row r="42" spans="1:4" ht="12" customHeight="1">
      <c r="A42" s="55" t="s">
        <v>67</v>
      </c>
      <c r="B42" s="11"/>
      <c r="C42" s="11"/>
      <c r="D42" s="11"/>
    </row>
    <row r="43" ht="12" customHeight="1">
      <c r="A43" s="49" t="s">
        <v>59</v>
      </c>
    </row>
    <row r="44" spans="4:6" ht="7.5" customHeight="1">
      <c r="D44" s="13"/>
      <c r="E44" s="57"/>
      <c r="F44" s="57"/>
    </row>
    <row r="45" spans="1:6" ht="18.75" customHeight="1">
      <c r="A45" s="51" t="s">
        <v>0</v>
      </c>
      <c r="B45" s="14" t="s">
        <v>47</v>
      </c>
      <c r="C45" s="14"/>
      <c r="D45" s="171" t="s">
        <v>55</v>
      </c>
      <c r="E45" s="58"/>
      <c r="F45" s="169" t="s">
        <v>58</v>
      </c>
    </row>
    <row r="46" spans="1:6" ht="18.75" customHeight="1">
      <c r="A46" s="31" t="s">
        <v>10</v>
      </c>
      <c r="B46" s="32" t="s">
        <v>42</v>
      </c>
      <c r="C46" s="32" t="s">
        <v>43</v>
      </c>
      <c r="D46" s="172"/>
      <c r="E46" s="59" t="s">
        <v>57</v>
      </c>
      <c r="F46" s="173"/>
    </row>
    <row r="47" ht="7.5" customHeight="1"/>
    <row r="48" spans="2:6" ht="12.75" customHeight="1">
      <c r="B48" s="176" t="s">
        <v>3</v>
      </c>
      <c r="C48" s="176"/>
      <c r="D48" s="176"/>
      <c r="E48" s="176"/>
      <c r="F48" s="176"/>
    </row>
    <row r="49" spans="1:4" ht="7.5" customHeight="1">
      <c r="A49" s="37"/>
      <c r="B49" s="38"/>
      <c r="C49" s="38"/>
      <c r="D49" s="38"/>
    </row>
    <row r="50" spans="1:6" ht="12" customHeight="1">
      <c r="A50" s="41">
        <v>2003</v>
      </c>
      <c r="B50" s="11">
        <v>90</v>
      </c>
      <c r="C50" s="11">
        <v>46</v>
      </c>
      <c r="D50" s="11">
        <v>207</v>
      </c>
      <c r="E50" s="58">
        <f>B50/D50*100</f>
        <v>43.47826086956522</v>
      </c>
      <c r="F50" s="84">
        <v>100</v>
      </c>
    </row>
    <row r="51" spans="1:6" ht="12" customHeight="1">
      <c r="A51" s="41">
        <v>2004</v>
      </c>
      <c r="B51" s="11">
        <v>156</v>
      </c>
      <c r="C51" s="11">
        <v>60</v>
      </c>
      <c r="D51" s="11">
        <v>317</v>
      </c>
      <c r="E51" s="58">
        <f>B51/D51*100</f>
        <v>49.21135646687697</v>
      </c>
      <c r="F51" s="84">
        <f>B51/90*100</f>
        <v>173.33333333333334</v>
      </c>
    </row>
    <row r="52" spans="1:6" ht="12" customHeight="1">
      <c r="A52" s="41">
        <v>2005</v>
      </c>
      <c r="B52" s="11">
        <v>170</v>
      </c>
      <c r="C52" s="11">
        <v>63</v>
      </c>
      <c r="D52" s="81">
        <v>368</v>
      </c>
      <c r="E52" s="58">
        <f>B52/D52*100</f>
        <v>46.19565217391305</v>
      </c>
      <c r="F52" s="84">
        <f>B52/90*100</f>
        <v>188.88888888888889</v>
      </c>
    </row>
    <row r="53" spans="1:6" ht="12" customHeight="1">
      <c r="A53" s="41">
        <v>2006</v>
      </c>
      <c r="B53" s="11">
        <f>35+27</f>
        <v>62</v>
      </c>
      <c r="C53" s="11">
        <f>17+7</f>
        <v>24</v>
      </c>
      <c r="D53" s="81">
        <v>148</v>
      </c>
      <c r="E53" s="58">
        <f>B53/D53*100</f>
        <v>41.891891891891895</v>
      </c>
      <c r="F53" s="84">
        <f>B53/90*100</f>
        <v>68.88888888888889</v>
      </c>
    </row>
    <row r="54" spans="1:6" ht="12" customHeight="1">
      <c r="A54" s="41">
        <v>2007</v>
      </c>
      <c r="B54" s="11">
        <v>86</v>
      </c>
      <c r="C54" s="11">
        <v>40</v>
      </c>
      <c r="D54" s="81">
        <v>197</v>
      </c>
      <c r="E54" s="58">
        <f>B54/D54*100</f>
        <v>43.65482233502538</v>
      </c>
      <c r="F54" s="84">
        <f>B54/90*100</f>
        <v>95.55555555555556</v>
      </c>
    </row>
    <row r="55" spans="1:4" ht="7.5" customHeight="1">
      <c r="A55" s="50"/>
      <c r="B55" s="52"/>
      <c r="C55" s="52"/>
      <c r="D55" s="53"/>
    </row>
    <row r="56" spans="2:6" ht="12.75" customHeight="1">
      <c r="B56" s="176" t="s">
        <v>4</v>
      </c>
      <c r="C56" s="176"/>
      <c r="D56" s="176"/>
      <c r="E56" s="176"/>
      <c r="F56" s="176"/>
    </row>
    <row r="57" spans="1:4" ht="7.5" customHeight="1">
      <c r="A57" s="37"/>
      <c r="B57" s="38"/>
      <c r="C57" s="38"/>
      <c r="D57" s="38"/>
    </row>
    <row r="58" spans="1:6" ht="12" customHeight="1">
      <c r="A58" s="41">
        <v>2003</v>
      </c>
      <c r="B58" s="11">
        <v>8668</v>
      </c>
      <c r="C58" s="11">
        <v>1723</v>
      </c>
      <c r="D58" s="11">
        <v>10982</v>
      </c>
      <c r="E58" s="56">
        <f>B58/D58*100</f>
        <v>78.9291568020397</v>
      </c>
      <c r="F58" s="84">
        <v>100</v>
      </c>
    </row>
    <row r="59" spans="1:6" ht="12" customHeight="1">
      <c r="A59" s="41">
        <v>2004</v>
      </c>
      <c r="B59" s="11">
        <v>557</v>
      </c>
      <c r="C59" s="11">
        <v>70</v>
      </c>
      <c r="D59" s="11">
        <v>686</v>
      </c>
      <c r="E59" s="56">
        <f>B59/D59*100</f>
        <v>81.19533527696792</v>
      </c>
      <c r="F59" s="84">
        <f>B59/8668*100</f>
        <v>6.425934471619751</v>
      </c>
    </row>
    <row r="60" spans="1:6" ht="12" customHeight="1">
      <c r="A60" s="41">
        <v>2005</v>
      </c>
      <c r="B60" s="11">
        <v>156</v>
      </c>
      <c r="C60" s="11">
        <v>25</v>
      </c>
      <c r="D60" s="81">
        <v>215</v>
      </c>
      <c r="E60" s="58">
        <f>B60/D60*100</f>
        <v>72.55813953488372</v>
      </c>
      <c r="F60" s="84">
        <f>B60/8668*100</f>
        <v>1.799723119520074</v>
      </c>
    </row>
    <row r="61" spans="1:6" ht="12" customHeight="1">
      <c r="A61" s="41">
        <v>2006</v>
      </c>
      <c r="B61" s="11">
        <f>193+160</f>
        <v>353</v>
      </c>
      <c r="C61" s="11">
        <f>59+56</f>
        <v>115</v>
      </c>
      <c r="D61" s="81">
        <v>571</v>
      </c>
      <c r="E61" s="58">
        <f>B61/D61*100</f>
        <v>61.82136602451839</v>
      </c>
      <c r="F61" s="84">
        <f>B61/8668*100</f>
        <v>4.0724503922473465</v>
      </c>
    </row>
    <row r="62" spans="1:6" ht="12" customHeight="1">
      <c r="A62" s="42">
        <v>2007</v>
      </c>
      <c r="B62" s="13">
        <f>153+109</f>
        <v>262</v>
      </c>
      <c r="C62" s="13">
        <f>125+84</f>
        <v>209</v>
      </c>
      <c r="D62" s="71">
        <v>595</v>
      </c>
      <c r="E62" s="57">
        <f>B62/D62*100</f>
        <v>44.03361344537815</v>
      </c>
      <c r="F62" s="85">
        <f>B62/8668*100</f>
        <v>3.022611905860637</v>
      </c>
    </row>
    <row r="63" spans="1:4" ht="12" customHeight="1">
      <c r="A63" s="55" t="s">
        <v>67</v>
      </c>
      <c r="B63" s="11"/>
      <c r="C63" s="11"/>
      <c r="D63" s="11"/>
    </row>
    <row r="64" ht="12" customHeight="1">
      <c r="A64" s="49" t="s">
        <v>59</v>
      </c>
    </row>
    <row r="65" spans="4:6" ht="7.5" customHeight="1">
      <c r="D65" s="13"/>
      <c r="E65" s="57"/>
      <c r="F65" s="57"/>
    </row>
    <row r="66" spans="1:6" ht="18.75" customHeight="1">
      <c r="A66" s="51" t="s">
        <v>0</v>
      </c>
      <c r="B66" s="14" t="s">
        <v>47</v>
      </c>
      <c r="C66" s="14"/>
      <c r="D66" s="171" t="s">
        <v>55</v>
      </c>
      <c r="E66" s="58"/>
      <c r="F66" s="169" t="s">
        <v>58</v>
      </c>
    </row>
    <row r="67" spans="1:6" ht="18.75" customHeight="1">
      <c r="A67" s="31" t="s">
        <v>10</v>
      </c>
      <c r="B67" s="32" t="s">
        <v>42</v>
      </c>
      <c r="C67" s="32" t="s">
        <v>43</v>
      </c>
      <c r="D67" s="172"/>
      <c r="E67" s="59" t="s">
        <v>57</v>
      </c>
      <c r="F67" s="173"/>
    </row>
    <row r="68" ht="7.5" customHeight="1"/>
    <row r="69" spans="2:6" ht="12.75" customHeight="1">
      <c r="B69" s="176" t="s">
        <v>5</v>
      </c>
      <c r="C69" s="176"/>
      <c r="D69" s="176"/>
      <c r="E69" s="176"/>
      <c r="F69" s="176"/>
    </row>
    <row r="70" spans="1:4" ht="7.5" customHeight="1">
      <c r="A70" s="37"/>
      <c r="B70" s="38"/>
      <c r="C70" s="38"/>
      <c r="D70" s="38"/>
    </row>
    <row r="71" spans="1:6" ht="12" customHeight="1">
      <c r="A71" s="40">
        <v>2003</v>
      </c>
      <c r="B71" s="11">
        <v>2518</v>
      </c>
      <c r="C71" s="4">
        <v>165</v>
      </c>
      <c r="D71" s="4">
        <v>2942</v>
      </c>
      <c r="E71" s="56">
        <f>B71/D71*100</f>
        <v>85.58803535010198</v>
      </c>
      <c r="F71" s="83">
        <v>100</v>
      </c>
    </row>
    <row r="72" spans="1:6" ht="12" customHeight="1">
      <c r="A72" s="40">
        <v>2004</v>
      </c>
      <c r="B72" s="11">
        <v>2238</v>
      </c>
      <c r="C72" s="4">
        <v>122</v>
      </c>
      <c r="D72" s="4">
        <v>2604</v>
      </c>
      <c r="E72" s="56">
        <f>B72/D72*100</f>
        <v>85.9447004608295</v>
      </c>
      <c r="F72" s="83">
        <f>B72/2518*100</f>
        <v>88.88006354249404</v>
      </c>
    </row>
    <row r="73" spans="1:6" ht="12" customHeight="1">
      <c r="A73" s="40">
        <v>2005</v>
      </c>
      <c r="B73" s="11">
        <v>2032</v>
      </c>
      <c r="C73" s="4">
        <v>126</v>
      </c>
      <c r="D73" s="69">
        <v>2453</v>
      </c>
      <c r="E73" s="56">
        <f>B73/D73*100</f>
        <v>82.83734203016714</v>
      </c>
      <c r="F73" s="83">
        <f>B73/2518*100</f>
        <v>80.6989674344718</v>
      </c>
    </row>
    <row r="74" spans="1:6" ht="12" customHeight="1">
      <c r="A74" s="40">
        <v>2006</v>
      </c>
      <c r="B74" s="11">
        <f>711+465</f>
        <v>1176</v>
      </c>
      <c r="C74" s="4">
        <f>48+43</f>
        <v>91</v>
      </c>
      <c r="D74" s="69">
        <v>1455</v>
      </c>
      <c r="E74" s="56">
        <f>B74/D74*100</f>
        <v>80.82474226804123</v>
      </c>
      <c r="F74" s="83">
        <f>B74/2518*100</f>
        <v>46.70373312152502</v>
      </c>
    </row>
    <row r="75" spans="1:6" ht="12" customHeight="1">
      <c r="A75" s="40">
        <v>2007</v>
      </c>
      <c r="B75" s="11">
        <f>670+373</f>
        <v>1043</v>
      </c>
      <c r="C75" s="4">
        <v>83</v>
      </c>
      <c r="D75" s="69">
        <v>1312</v>
      </c>
      <c r="E75" s="56">
        <f>B75/D75*100</f>
        <v>79.4969512195122</v>
      </c>
      <c r="F75" s="83">
        <f>B75/2518*100</f>
        <v>41.42176330420969</v>
      </c>
    </row>
    <row r="76" ht="7.5" customHeight="1"/>
    <row r="77" spans="2:6" ht="12.75" customHeight="1">
      <c r="B77" s="176" t="s">
        <v>6</v>
      </c>
      <c r="C77" s="176"/>
      <c r="D77" s="176"/>
      <c r="E77" s="176"/>
      <c r="F77" s="176"/>
    </row>
    <row r="78" spans="1:4" ht="7.5" customHeight="1">
      <c r="A78" s="37"/>
      <c r="B78" s="38"/>
      <c r="C78" s="38"/>
      <c r="D78" s="38"/>
    </row>
    <row r="79" spans="1:6" ht="12" customHeight="1">
      <c r="A79" s="40">
        <v>2003</v>
      </c>
      <c r="B79" s="11">
        <v>789</v>
      </c>
      <c r="C79" s="4">
        <v>18</v>
      </c>
      <c r="D79" s="4">
        <v>840</v>
      </c>
      <c r="E79" s="56">
        <f>B79/D79*100</f>
        <v>93.92857142857143</v>
      </c>
      <c r="F79" s="84">
        <v>100</v>
      </c>
    </row>
    <row r="80" spans="1:6" ht="12" customHeight="1">
      <c r="A80" s="40">
        <v>2004</v>
      </c>
      <c r="B80" s="11">
        <v>1236</v>
      </c>
      <c r="C80" s="4">
        <v>46</v>
      </c>
      <c r="D80" s="4">
        <v>1343</v>
      </c>
      <c r="E80" s="56">
        <f>B80/D80*100</f>
        <v>92.03276247207744</v>
      </c>
      <c r="F80" s="84">
        <f>B80/789*100</f>
        <v>156.65399239543726</v>
      </c>
    </row>
    <row r="81" spans="1:6" ht="12" customHeight="1">
      <c r="A81" s="41">
        <v>2005</v>
      </c>
      <c r="B81" s="11">
        <v>727</v>
      </c>
      <c r="C81" s="11">
        <v>26</v>
      </c>
      <c r="D81" s="81">
        <v>802</v>
      </c>
      <c r="E81" s="58">
        <f>B81/D81*100</f>
        <v>90.64837905236908</v>
      </c>
      <c r="F81" s="84">
        <f>B81/789*100</f>
        <v>92.14195183776933</v>
      </c>
    </row>
    <row r="82" spans="1:6" ht="12" customHeight="1">
      <c r="A82" s="41">
        <v>2006</v>
      </c>
      <c r="B82" s="11">
        <f>380+387</f>
        <v>767</v>
      </c>
      <c r="C82" s="11">
        <v>30</v>
      </c>
      <c r="D82" s="81">
        <v>836</v>
      </c>
      <c r="E82" s="58">
        <f>B82/D82*100</f>
        <v>91.74641148325358</v>
      </c>
      <c r="F82" s="84">
        <f>B82/789*100</f>
        <v>97.21166032953104</v>
      </c>
    </row>
    <row r="83" spans="1:6" ht="12" customHeight="1">
      <c r="A83" s="42">
        <v>2007</v>
      </c>
      <c r="B83" s="13">
        <f>337+359</f>
        <v>696</v>
      </c>
      <c r="C83" s="13">
        <f>18+25</f>
        <v>43</v>
      </c>
      <c r="D83" s="71">
        <v>795</v>
      </c>
      <c r="E83" s="57">
        <f>B83/D83*100</f>
        <v>87.54716981132076</v>
      </c>
      <c r="F83" s="85">
        <f>B83/789*100</f>
        <v>88.212927756654</v>
      </c>
    </row>
    <row r="84" spans="1:4" ht="12" customHeight="1">
      <c r="A84" s="55" t="s">
        <v>67</v>
      </c>
      <c r="B84" s="11"/>
      <c r="C84" s="11"/>
      <c r="D84" s="11"/>
    </row>
    <row r="85" ht="12" customHeight="1">
      <c r="A85" s="49" t="s">
        <v>59</v>
      </c>
    </row>
    <row r="86" spans="4:6" ht="7.5" customHeight="1">
      <c r="D86" s="13"/>
      <c r="E86" s="57"/>
      <c r="F86" s="57"/>
    </row>
    <row r="87" spans="1:6" ht="18.75" customHeight="1">
      <c r="A87" s="51" t="s">
        <v>0</v>
      </c>
      <c r="B87" s="14" t="s">
        <v>47</v>
      </c>
      <c r="C87" s="14"/>
      <c r="D87" s="171" t="s">
        <v>55</v>
      </c>
      <c r="E87" s="58"/>
      <c r="F87" s="169" t="s">
        <v>58</v>
      </c>
    </row>
    <row r="88" spans="1:6" ht="18.75" customHeight="1">
      <c r="A88" s="31" t="s">
        <v>10</v>
      </c>
      <c r="B88" s="32" t="s">
        <v>42</v>
      </c>
      <c r="C88" s="32" t="s">
        <v>43</v>
      </c>
      <c r="D88" s="172"/>
      <c r="E88" s="59" t="s">
        <v>57</v>
      </c>
      <c r="F88" s="173"/>
    </row>
    <row r="89" ht="7.5" customHeight="1"/>
    <row r="90" spans="2:6" ht="12.75" customHeight="1">
      <c r="B90" s="176" t="s">
        <v>7</v>
      </c>
      <c r="C90" s="176"/>
      <c r="D90" s="176"/>
      <c r="E90" s="176"/>
      <c r="F90" s="176"/>
    </row>
    <row r="91" spans="1:4" ht="7.5" customHeight="1">
      <c r="A91" s="37"/>
      <c r="B91" s="38"/>
      <c r="C91" s="38"/>
      <c r="D91" s="38"/>
    </row>
    <row r="92" spans="1:6" ht="12" customHeight="1">
      <c r="A92" s="40">
        <v>2003</v>
      </c>
      <c r="B92" s="11">
        <v>1029</v>
      </c>
      <c r="C92" s="4">
        <v>188</v>
      </c>
      <c r="D92" s="4">
        <v>1424</v>
      </c>
      <c r="E92" s="56">
        <f>B92/D92*100</f>
        <v>72.26123595505618</v>
      </c>
      <c r="F92" s="83">
        <v>100</v>
      </c>
    </row>
    <row r="93" spans="1:6" ht="12" customHeight="1">
      <c r="A93" s="40">
        <v>2004</v>
      </c>
      <c r="B93" s="11">
        <v>325</v>
      </c>
      <c r="C93" s="4">
        <v>78</v>
      </c>
      <c r="D93" s="4">
        <v>416</v>
      </c>
      <c r="E93" s="56">
        <f>B93/D93*100</f>
        <v>78.125</v>
      </c>
      <c r="F93" s="83">
        <f>B93/1029*100</f>
        <v>31.584062196307094</v>
      </c>
    </row>
    <row r="94" spans="1:6" ht="12" customHeight="1">
      <c r="A94" s="40">
        <v>2005</v>
      </c>
      <c r="B94" s="11">
        <v>208</v>
      </c>
      <c r="C94" s="4">
        <v>51</v>
      </c>
      <c r="D94" s="70">
        <v>297</v>
      </c>
      <c r="E94" s="56">
        <f>B94/D94*100</f>
        <v>70.03367003367003</v>
      </c>
      <c r="F94" s="83">
        <f>B94/1029*100</f>
        <v>20.21379980563654</v>
      </c>
    </row>
    <row r="95" spans="1:6" ht="12" customHeight="1">
      <c r="A95" s="40">
        <v>2006</v>
      </c>
      <c r="B95" s="11">
        <f>81+57</f>
        <v>138</v>
      </c>
      <c r="C95" s="4">
        <v>68</v>
      </c>
      <c r="D95" s="70">
        <v>257</v>
      </c>
      <c r="E95" s="56">
        <f>B95/D95*100</f>
        <v>53.69649805447471</v>
      </c>
      <c r="F95" s="83">
        <f>B95/1029*100</f>
        <v>13.411078717201166</v>
      </c>
    </row>
    <row r="96" spans="1:6" ht="12" customHeight="1">
      <c r="A96" s="40">
        <v>2007</v>
      </c>
      <c r="B96" s="11">
        <f>135+119</f>
        <v>254</v>
      </c>
      <c r="C96" s="4">
        <f>255+143</f>
        <v>398</v>
      </c>
      <c r="D96" s="70">
        <v>758</v>
      </c>
      <c r="E96" s="56">
        <f>B96/D96*100</f>
        <v>33.50923482849604</v>
      </c>
      <c r="F96" s="83">
        <f>B96/1029*100</f>
        <v>24.68415937803693</v>
      </c>
    </row>
    <row r="97" ht="7.5" customHeight="1">
      <c r="F97" s="83"/>
    </row>
    <row r="98" spans="2:6" ht="12.75" customHeight="1">
      <c r="B98" s="176" t="s">
        <v>8</v>
      </c>
      <c r="C98" s="176"/>
      <c r="D98" s="176"/>
      <c r="E98" s="176"/>
      <c r="F98" s="176"/>
    </row>
    <row r="99" spans="1:6" ht="7.5" customHeight="1">
      <c r="A99" s="37"/>
      <c r="C99" s="38"/>
      <c r="D99" s="38"/>
      <c r="F99" s="83"/>
    </row>
    <row r="100" spans="1:6" ht="12" customHeight="1">
      <c r="A100" s="40">
        <v>2003</v>
      </c>
      <c r="B100" s="11">
        <v>18200</v>
      </c>
      <c r="C100" s="4">
        <v>167</v>
      </c>
      <c r="D100" s="4">
        <v>18588</v>
      </c>
      <c r="E100" s="56">
        <f>B100/D100*100</f>
        <v>97.91263180546589</v>
      </c>
      <c r="F100" s="83">
        <v>100</v>
      </c>
    </row>
    <row r="101" spans="1:6" ht="12" customHeight="1">
      <c r="A101" s="40">
        <v>2004</v>
      </c>
      <c r="B101" s="11">
        <v>22504</v>
      </c>
      <c r="C101" s="4">
        <v>133</v>
      </c>
      <c r="D101" s="4">
        <v>22989</v>
      </c>
      <c r="E101" s="56">
        <f>B101/D101*100</f>
        <v>97.8902953586498</v>
      </c>
      <c r="F101" s="83">
        <f>B101/18200*100</f>
        <v>123.64835164835164</v>
      </c>
    </row>
    <row r="102" spans="1:6" ht="12" customHeight="1">
      <c r="A102" s="40">
        <v>2005</v>
      </c>
      <c r="B102" s="11">
        <v>17882</v>
      </c>
      <c r="C102" s="4">
        <v>138</v>
      </c>
      <c r="D102" s="10">
        <v>18321</v>
      </c>
      <c r="E102" s="56">
        <f>B102/D102*100</f>
        <v>97.60384258501173</v>
      </c>
      <c r="F102" s="83">
        <f>B102/18200*100</f>
        <v>98.25274725274726</v>
      </c>
    </row>
    <row r="103" spans="1:6" ht="12" customHeight="1">
      <c r="A103" s="40">
        <v>2006</v>
      </c>
      <c r="B103" s="11">
        <f>9364+7605</f>
        <v>16969</v>
      </c>
      <c r="C103" s="4">
        <f>64+63</f>
        <v>127</v>
      </c>
      <c r="D103" s="10">
        <v>17341</v>
      </c>
      <c r="E103" s="56">
        <f>B103/D103*100</f>
        <v>97.85479499452165</v>
      </c>
      <c r="F103" s="83">
        <f>B103/18200*100</f>
        <v>93.23626373626374</v>
      </c>
    </row>
    <row r="104" spans="1:6" ht="12" customHeight="1">
      <c r="A104" s="40">
        <v>2007</v>
      </c>
      <c r="B104" s="11">
        <f>9698+8106</f>
        <v>17804</v>
      </c>
      <c r="C104" s="4">
        <f>69+63</f>
        <v>132</v>
      </c>
      <c r="D104" s="10">
        <v>18166</v>
      </c>
      <c r="E104" s="56">
        <f>B104/D104*100</f>
        <v>98.00726632169989</v>
      </c>
      <c r="F104" s="83">
        <f>B104/18200*100</f>
        <v>97.82417582417582</v>
      </c>
    </row>
    <row r="105" ht="7.5" customHeight="1"/>
    <row r="106" spans="2:6" ht="12.75" customHeight="1">
      <c r="B106" s="176" t="s">
        <v>9</v>
      </c>
      <c r="C106" s="176"/>
      <c r="D106" s="176"/>
      <c r="E106" s="176"/>
      <c r="F106" s="176"/>
    </row>
    <row r="107" spans="1:4" ht="7.5" customHeight="1">
      <c r="A107" s="37"/>
      <c r="B107" s="38"/>
      <c r="C107" s="38"/>
      <c r="D107" s="38"/>
    </row>
    <row r="108" spans="1:6" ht="12">
      <c r="A108" s="41">
        <v>2003</v>
      </c>
      <c r="B108" s="67">
        <v>69029</v>
      </c>
      <c r="C108" s="67">
        <v>2461</v>
      </c>
      <c r="D108" s="67">
        <v>77890</v>
      </c>
      <c r="E108" s="58">
        <f>B108/D108*100</f>
        <v>88.62370008987033</v>
      </c>
      <c r="F108" s="84">
        <v>100</v>
      </c>
    </row>
    <row r="109" spans="1:6" ht="12">
      <c r="A109" s="41">
        <v>2004</v>
      </c>
      <c r="B109" s="67">
        <v>112070</v>
      </c>
      <c r="C109" s="67">
        <v>3737</v>
      </c>
      <c r="D109" s="67">
        <v>126051</v>
      </c>
      <c r="E109" s="72">
        <f>B109/D109*100</f>
        <v>88.9084576877613</v>
      </c>
      <c r="F109" s="84">
        <f>B109/69029*100</f>
        <v>162.35205493343378</v>
      </c>
    </row>
    <row r="110" spans="1:6" ht="12">
      <c r="A110" s="41">
        <v>2005</v>
      </c>
      <c r="B110" s="67">
        <v>65919</v>
      </c>
      <c r="C110" s="67">
        <v>2262</v>
      </c>
      <c r="D110" s="67">
        <v>74731</v>
      </c>
      <c r="E110" s="72">
        <f>B110/D110*100</f>
        <v>88.20837403487174</v>
      </c>
      <c r="F110" s="84">
        <f>B110/69029*100</f>
        <v>95.49464717727332</v>
      </c>
    </row>
    <row r="111" spans="1:6" ht="12">
      <c r="A111" s="41">
        <v>2006</v>
      </c>
      <c r="B111" s="67">
        <f>45221+41471</f>
        <v>86692</v>
      </c>
      <c r="C111" s="67">
        <f>1404+1220</f>
        <v>2624</v>
      </c>
      <c r="D111" s="67">
        <v>97634</v>
      </c>
      <c r="E111" s="72">
        <f>B111/D111*100</f>
        <v>88.79283856033759</v>
      </c>
      <c r="F111" s="84">
        <f>B111/69029*100</f>
        <v>125.58779643338308</v>
      </c>
    </row>
    <row r="112" spans="1:6" ht="12">
      <c r="A112" s="42">
        <v>2007</v>
      </c>
      <c r="B112" s="68">
        <f>40274+36870</f>
        <v>77144</v>
      </c>
      <c r="C112" s="68">
        <f>1055+986</f>
        <v>2041</v>
      </c>
      <c r="D112" s="68">
        <v>85776</v>
      </c>
      <c r="E112" s="65">
        <f>B112/D112*100</f>
        <v>89.93657899645588</v>
      </c>
      <c r="F112" s="85">
        <f>B112/69029*100</f>
        <v>111.75592866766142</v>
      </c>
    </row>
    <row r="113" ht="12">
      <c r="A113" s="55" t="s">
        <v>67</v>
      </c>
    </row>
    <row r="114" ht="6.75" customHeight="1"/>
    <row r="115" ht="12">
      <c r="A115" s="86" t="s">
        <v>72</v>
      </c>
    </row>
  </sheetData>
  <mergeCells count="21">
    <mergeCell ref="B98:F98"/>
    <mergeCell ref="B106:F106"/>
    <mergeCell ref="B56:F56"/>
    <mergeCell ref="B69:F69"/>
    <mergeCell ref="B90:F90"/>
    <mergeCell ref="B6:F6"/>
    <mergeCell ref="B14:F14"/>
    <mergeCell ref="B27:F27"/>
    <mergeCell ref="B35:F35"/>
    <mergeCell ref="B77:F77"/>
    <mergeCell ref="F66:F67"/>
    <mergeCell ref="F3:F4"/>
    <mergeCell ref="D24:D25"/>
    <mergeCell ref="F87:F88"/>
    <mergeCell ref="F24:F25"/>
    <mergeCell ref="F45:F46"/>
    <mergeCell ref="D45:D46"/>
    <mergeCell ref="D66:D67"/>
    <mergeCell ref="D3:D4"/>
    <mergeCell ref="D87:D88"/>
    <mergeCell ref="B48:F48"/>
  </mergeCells>
  <printOptions horizontalCentered="1" verticalCentered="1"/>
  <pageMargins left="0.5905511811023623" right="0.5905511811023623" top="0.6299212598425197" bottom="0.6692913385826772" header="0.2755905511811024" footer="0.31496062992125984"/>
  <pageSetup fitToHeight="2" horizontalDpi="300" verticalDpi="300" orientation="landscape" pageOrder="overThenDown" paperSize="9" r:id="rId1"/>
  <rowBreaks count="4" manualBreakCount="4">
    <brk id="21" max="5" man="1"/>
    <brk id="42" max="5" man="1"/>
    <brk id="63" max="5" man="1"/>
    <brk id="8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27.421875" style="16" customWidth="1"/>
    <col min="2" max="4" width="14.7109375" style="16" customWidth="1"/>
    <col min="5" max="16384" width="9.140625" style="16" customWidth="1"/>
  </cols>
  <sheetData>
    <row r="1" ht="12.75">
      <c r="A1" s="24" t="s">
        <v>62</v>
      </c>
    </row>
    <row r="2" ht="12.75">
      <c r="A2" s="24" t="s">
        <v>68</v>
      </c>
    </row>
    <row r="4" spans="1:4" ht="18.75" customHeight="1">
      <c r="A4" s="30"/>
      <c r="B4" s="14" t="s">
        <v>47</v>
      </c>
      <c r="C4" s="14"/>
      <c r="D4" s="171" t="s">
        <v>55</v>
      </c>
    </row>
    <row r="5" spans="1:4" s="19" customFormat="1" ht="18.75" customHeight="1">
      <c r="A5" s="33" t="s">
        <v>10</v>
      </c>
      <c r="B5" s="32" t="s">
        <v>42</v>
      </c>
      <c r="C5" s="32" t="s">
        <v>43</v>
      </c>
      <c r="D5" s="172"/>
    </row>
    <row r="6" spans="2:4" ht="7.5" customHeight="1">
      <c r="B6" s="66"/>
      <c r="C6" s="66"/>
      <c r="D6" s="66"/>
    </row>
    <row r="7" spans="1:5" ht="12">
      <c r="A7" s="44" t="s">
        <v>11</v>
      </c>
      <c r="B7" s="69">
        <f>'tavola 12.1.3'!B7+'tavola 12.1.4'!B7</f>
        <v>2</v>
      </c>
      <c r="C7" s="69">
        <f>'tavola 12.1.3'!C7+'tavola 12.1.4'!C7</f>
        <v>46</v>
      </c>
      <c r="D7" s="87">
        <v>243</v>
      </c>
      <c r="E7" s="23"/>
    </row>
    <row r="8" spans="1:5" ht="12">
      <c r="A8" s="44" t="s">
        <v>12</v>
      </c>
      <c r="B8" s="69">
        <f>'tavola 12.1.3'!B8+'tavola 12.1.4'!B8</f>
        <v>12</v>
      </c>
      <c r="C8" s="69">
        <v>25</v>
      </c>
      <c r="D8" s="87">
        <v>179</v>
      </c>
      <c r="E8" s="23"/>
    </row>
    <row r="9" spans="1:5" ht="12">
      <c r="A9" s="44" t="s">
        <v>56</v>
      </c>
      <c r="B9" s="69">
        <f>'tavola 12.1.3'!B9+'tavola 12.1.4'!B9</f>
        <v>1886</v>
      </c>
      <c r="C9" s="69">
        <f>'tavola 12.1.3'!C9+'tavola 12.1.4'!C9</f>
        <v>101</v>
      </c>
      <c r="D9" s="87">
        <v>3599</v>
      </c>
      <c r="E9" s="23"/>
    </row>
    <row r="10" spans="1:5" ht="12">
      <c r="A10" s="44" t="s">
        <v>13</v>
      </c>
      <c r="B10" s="69">
        <f>'tavola 12.1.3'!B10+'tavola 12.1.4'!B10</f>
        <v>212</v>
      </c>
      <c r="C10" s="69">
        <f>'tavola 12.1.3'!C10+'tavola 12.1.4'!C10</f>
        <v>285</v>
      </c>
      <c r="D10" s="87">
        <v>1159</v>
      </c>
      <c r="E10" s="23"/>
    </row>
    <row r="11" spans="1:5" ht="12">
      <c r="A11" s="44" t="s">
        <v>14</v>
      </c>
      <c r="B11" s="69">
        <f>'tavola 12.1.3'!B11+'tavola 12.1.4'!B11</f>
        <v>8</v>
      </c>
      <c r="C11" s="69">
        <f>'tavola 12.1.3'!C11+'tavola 12.1.4'!C11</f>
        <v>81</v>
      </c>
      <c r="D11" s="87">
        <v>1097</v>
      </c>
      <c r="E11" s="23"/>
    </row>
    <row r="12" spans="1:5" ht="12">
      <c r="A12" s="44" t="s">
        <v>15</v>
      </c>
      <c r="B12" s="69">
        <f>'tavola 12.1.3'!B12+'tavola 12.1.4'!B12</f>
        <v>5</v>
      </c>
      <c r="C12" s="69">
        <f>'tavola 12.1.3'!C12+'tavola 12.1.4'!C12</f>
        <v>37</v>
      </c>
      <c r="D12" s="87">
        <v>308</v>
      </c>
      <c r="E12" s="23"/>
    </row>
    <row r="13" spans="1:5" ht="12">
      <c r="A13" s="44" t="s">
        <v>16</v>
      </c>
      <c r="B13" s="69">
        <f>'tavola 12.1.3'!B13+'tavola 12.1.4'!B13</f>
        <v>1</v>
      </c>
      <c r="C13" s="69">
        <f>'tavola 12.1.3'!C13+'tavola 12.1.4'!C13</f>
        <v>3</v>
      </c>
      <c r="D13" s="87">
        <v>21</v>
      </c>
      <c r="E13" s="23"/>
    </row>
    <row r="14" spans="1:8" ht="12">
      <c r="A14" s="62" t="s">
        <v>17</v>
      </c>
      <c r="B14" s="73">
        <f>SUM(B10:B13)</f>
        <v>226</v>
      </c>
      <c r="C14" s="73">
        <f>SUM(C10:C13)</f>
        <v>406</v>
      </c>
      <c r="D14" s="89">
        <f>SUM(D10:D13)</f>
        <v>2585</v>
      </c>
      <c r="E14" s="23"/>
      <c r="H14" s="16" t="s">
        <v>50</v>
      </c>
    </row>
    <row r="15" spans="1:5" ht="16.5" customHeight="1">
      <c r="A15" s="44" t="s">
        <v>18</v>
      </c>
      <c r="B15" s="87">
        <f>'tavola 12.1.3'!B15+'tavola 12.1.4'!B15</f>
        <v>68</v>
      </c>
      <c r="C15" s="87">
        <f>'tavola 12.1.3'!C15+'tavola 12.1.4'!C15</f>
        <v>31</v>
      </c>
      <c r="D15" s="87">
        <v>182</v>
      </c>
      <c r="E15" s="23"/>
    </row>
    <row r="16" spans="1:5" ht="12">
      <c r="A16" s="44" t="s">
        <v>19</v>
      </c>
      <c r="B16" s="87">
        <f>'tavola 12.1.3'!B16+'tavola 12.1.4'!B16</f>
        <v>4</v>
      </c>
      <c r="C16" s="87">
        <f>'tavola 12.1.3'!C16+'tavola 12.1.4'!C16</f>
        <v>5</v>
      </c>
      <c r="D16" s="87">
        <v>936</v>
      </c>
      <c r="E16" s="23"/>
    </row>
    <row r="17" spans="1:5" ht="12">
      <c r="A17" s="44" t="s">
        <v>20</v>
      </c>
      <c r="B17" s="87">
        <f>'tavola 12.1.3'!B17+'tavola 12.1.4'!B17</f>
        <v>3</v>
      </c>
      <c r="C17" s="87">
        <f>'tavola 12.1.3'!C17+'tavola 12.1.4'!C17</f>
        <v>0</v>
      </c>
      <c r="D17" s="87">
        <v>22</v>
      </c>
      <c r="E17" s="23"/>
    </row>
    <row r="18" spans="1:5" ht="12">
      <c r="A18" s="16" t="s">
        <v>21</v>
      </c>
      <c r="B18" s="87">
        <f>'tavola 12.1.3'!B18+'tavola 12.1.4'!B18</f>
        <v>17</v>
      </c>
      <c r="C18" s="87">
        <f>'tavola 12.1.3'!C18+'tavola 12.1.4'!C18</f>
        <v>6</v>
      </c>
      <c r="D18" s="87">
        <v>104</v>
      </c>
      <c r="E18" s="23"/>
    </row>
    <row r="19" spans="1:5" ht="12">
      <c r="A19" s="16" t="s">
        <v>22</v>
      </c>
      <c r="B19" s="87">
        <f>'tavola 12.1.3'!B19+'tavola 12.1.4'!B19</f>
        <v>1</v>
      </c>
      <c r="C19" s="87">
        <f>'tavola 12.1.3'!C19+'tavola 12.1.4'!C19</f>
        <v>2</v>
      </c>
      <c r="D19" s="87">
        <v>45</v>
      </c>
      <c r="E19" s="23"/>
    </row>
    <row r="20" spans="1:5" ht="12">
      <c r="A20" s="16" t="s">
        <v>23</v>
      </c>
      <c r="B20" s="87">
        <f>'tavola 12.1.3'!B20+'tavola 12.1.4'!B20</f>
        <v>3</v>
      </c>
      <c r="C20" s="87">
        <f>'tavola 12.1.3'!C20+'tavola 12.1.4'!C20</f>
        <v>0</v>
      </c>
      <c r="D20" s="87">
        <v>89</v>
      </c>
      <c r="E20" s="23"/>
    </row>
    <row r="21" spans="1:5" ht="12">
      <c r="A21" s="16" t="s">
        <v>24</v>
      </c>
      <c r="B21" s="87">
        <f>'tavola 12.1.3'!B21+'tavola 12.1.4'!B21</f>
        <v>122</v>
      </c>
      <c r="C21" s="87">
        <f>'tavola 12.1.3'!C21+'tavola 12.1.4'!C21</f>
        <v>98</v>
      </c>
      <c r="D21" s="87">
        <v>773</v>
      </c>
      <c r="E21" s="23"/>
    </row>
    <row r="22" spans="1:5" ht="12">
      <c r="A22" s="16" t="s">
        <v>25</v>
      </c>
      <c r="B22" s="87">
        <f>'tavola 12.1.3'!B22+'tavola 12.1.4'!B22</f>
        <v>86</v>
      </c>
      <c r="C22" s="87">
        <f>'tavola 12.1.3'!C22+'tavola 12.1.4'!C22</f>
        <v>40</v>
      </c>
      <c r="D22" s="87">
        <v>197</v>
      </c>
      <c r="E22" s="23"/>
    </row>
    <row r="23" spans="1:5" ht="12">
      <c r="A23" s="16" t="s">
        <v>26</v>
      </c>
      <c r="B23" s="87">
        <f>'tavola 12.1.3'!B23+'tavola 12.1.4'!B23</f>
        <v>17</v>
      </c>
      <c r="C23" s="87">
        <f>'tavola 12.1.3'!C23+'tavola 12.1.4'!C23</f>
        <v>5</v>
      </c>
      <c r="D23" s="87">
        <v>369</v>
      </c>
      <c r="E23" s="23"/>
    </row>
    <row r="24" spans="1:5" s="18" customFormat="1" ht="12.75" customHeight="1">
      <c r="A24" s="18" t="s">
        <v>27</v>
      </c>
      <c r="B24" s="87">
        <f>'tavola 12.1.3'!B24+'tavola 12.1.4'!B24</f>
        <v>262</v>
      </c>
      <c r="C24" s="87">
        <f>'tavola 12.1.3'!C24+'tavola 12.1.4'!C24</f>
        <v>209</v>
      </c>
      <c r="D24" s="87">
        <v>595</v>
      </c>
      <c r="E24" s="23"/>
    </row>
    <row r="25" spans="1:5" ht="12">
      <c r="A25" s="16" t="s">
        <v>28</v>
      </c>
      <c r="B25" s="87">
        <f>'tavola 12.1.3'!B25+'tavola 12.1.4'!B25</f>
        <v>1043</v>
      </c>
      <c r="C25" s="87">
        <f>'tavola 12.1.3'!C25+'tavola 12.1.4'!C25</f>
        <v>83</v>
      </c>
      <c r="D25" s="87">
        <v>1312</v>
      </c>
      <c r="E25" s="23"/>
    </row>
    <row r="26" spans="1:5" ht="12">
      <c r="A26" s="16" t="s">
        <v>29</v>
      </c>
      <c r="B26" s="87">
        <f>'tavola 12.1.3'!B26+'tavola 12.1.4'!B26</f>
        <v>696</v>
      </c>
      <c r="C26" s="87">
        <f>'tavola 12.1.3'!C26+'tavola 12.1.4'!C26</f>
        <v>43</v>
      </c>
      <c r="D26" s="87">
        <v>795</v>
      </c>
      <c r="E26" s="23"/>
    </row>
    <row r="27" spans="1:5" ht="12">
      <c r="A27" s="16" t="s">
        <v>45</v>
      </c>
      <c r="B27" s="87">
        <f>'tavola 12.1.3'!B27+'tavola 12.1.4'!B27</f>
        <v>24</v>
      </c>
      <c r="C27" s="87">
        <f>'tavola 12.1.3'!C27+'tavola 12.1.4'!C27</f>
        <v>20</v>
      </c>
      <c r="D27" s="87">
        <v>224</v>
      </c>
      <c r="E27" s="23"/>
    </row>
    <row r="28" spans="1:5" ht="12">
      <c r="A28" s="16" t="s">
        <v>31</v>
      </c>
      <c r="B28" s="87">
        <f>'tavola 12.1.3'!B28+'tavola 12.1.4'!B28</f>
        <v>254</v>
      </c>
      <c r="C28" s="87">
        <f>'tavola 12.1.3'!C28+'tavola 12.1.4'!C28</f>
        <v>398</v>
      </c>
      <c r="D28" s="87">
        <v>758</v>
      </c>
      <c r="E28" s="23"/>
    </row>
    <row r="29" spans="1:5" ht="12">
      <c r="A29" s="16" t="s">
        <v>51</v>
      </c>
      <c r="B29" s="87">
        <f>'tavola 12.1.3'!B29+'tavola 12.1.4'!B29</f>
        <v>4310</v>
      </c>
      <c r="C29" s="87">
        <f>'tavola 12.1.3'!C29+'tavola 12.1.4'!C29</f>
        <v>259</v>
      </c>
      <c r="D29" s="87">
        <v>6731</v>
      </c>
      <c r="E29" s="23"/>
    </row>
    <row r="30" spans="1:5" ht="12">
      <c r="A30" s="16" t="s">
        <v>33</v>
      </c>
      <c r="B30" s="87">
        <f>'tavola 12.1.3'!B30+'tavola 12.1.4'!B30</f>
        <v>17804</v>
      </c>
      <c r="C30" s="87">
        <f>'tavola 12.1.3'!C30+'tavola 12.1.4'!C30</f>
        <v>132</v>
      </c>
      <c r="D30" s="87">
        <v>18166</v>
      </c>
      <c r="E30" s="23"/>
    </row>
    <row r="31" spans="1:5" ht="12">
      <c r="A31" s="16" t="s">
        <v>34</v>
      </c>
      <c r="B31" s="87">
        <f>'tavola 12.1.3'!B31+'tavola 12.1.4'!B31</f>
        <v>11</v>
      </c>
      <c r="C31" s="87">
        <f>'tavola 12.1.3'!C31+'tavola 12.1.4'!C31</f>
        <v>111</v>
      </c>
      <c r="D31" s="87">
        <v>1010</v>
      </c>
      <c r="E31" s="23"/>
    </row>
    <row r="32" spans="1:5" ht="12">
      <c r="A32" s="16" t="s">
        <v>52</v>
      </c>
      <c r="B32" s="87">
        <f>'tavola 12.1.3'!B32+'tavola 12.1.4'!B32</f>
        <v>101</v>
      </c>
      <c r="C32" s="87">
        <f>'tavola 12.1.3'!C32+'tavola 12.1.4'!C32</f>
        <v>426</v>
      </c>
      <c r="D32" s="87">
        <v>3180</v>
      </c>
      <c r="E32" s="23"/>
    </row>
    <row r="33" spans="1:5" ht="12">
      <c r="A33" s="16" t="s">
        <v>35</v>
      </c>
      <c r="B33" s="87">
        <f>'tavola 12.1.3'!B33+'tavola 12.1.4'!B33</f>
        <v>40</v>
      </c>
      <c r="C33" s="87">
        <f>'tavola 12.1.3'!C33+'tavola 12.1.4'!C33</f>
        <v>106</v>
      </c>
      <c r="D33" s="87">
        <v>1093</v>
      </c>
      <c r="E33" s="23"/>
    </row>
    <row r="34" spans="1:5" ht="12">
      <c r="A34" s="16" t="s">
        <v>53</v>
      </c>
      <c r="B34" s="87">
        <f>'tavola 12.1.3'!B34+'tavola 12.1.4'!B34</f>
        <v>13</v>
      </c>
      <c r="C34" s="87">
        <f>'tavola 12.1.3'!C34+'tavola 12.1.4'!C34</f>
        <v>30</v>
      </c>
      <c r="D34" s="87">
        <v>254</v>
      </c>
      <c r="E34" s="23"/>
    </row>
    <row r="35" spans="1:5" ht="12">
      <c r="A35" s="16" t="s">
        <v>36</v>
      </c>
      <c r="B35" s="87">
        <f>'tavola 12.1.3'!B35+'tavola 12.1.4'!B35</f>
        <v>0</v>
      </c>
      <c r="C35" s="87">
        <f>'tavola 12.1.3'!C35+'tavola 12.1.4'!C35</f>
        <v>0</v>
      </c>
      <c r="D35" s="87">
        <v>0</v>
      </c>
      <c r="E35" s="23"/>
    </row>
    <row r="36" spans="1:5" ht="12">
      <c r="A36" s="34" t="s">
        <v>37</v>
      </c>
      <c r="B36" s="88">
        <f>'tavola 12.1.3'!B36+'tavola 12.1.4'!B36</f>
        <v>77144</v>
      </c>
      <c r="C36" s="88">
        <f>'tavola 12.1.3'!C36+'tavola 12.1.4'!C36</f>
        <v>2041</v>
      </c>
      <c r="D36" s="88">
        <v>85776</v>
      </c>
      <c r="E36" s="23"/>
    </row>
    <row r="37" s="44" customFormat="1" ht="12">
      <c r="A37" s="43"/>
    </row>
    <row r="38" spans="1:4" ht="12">
      <c r="A38" s="86" t="s">
        <v>72</v>
      </c>
      <c r="D38" s="23"/>
    </row>
    <row r="39" ht="12">
      <c r="D39" s="23"/>
    </row>
    <row r="40" ht="12">
      <c r="D40" s="23"/>
    </row>
  </sheetData>
  <mergeCells count="1">
    <mergeCell ref="D4:D5"/>
  </mergeCells>
  <printOptions horizontalCentered="1" verticalCentered="1"/>
  <pageMargins left="0.5905511811023623" right="0.5905511811023623" top="0.6299212598425197" bottom="0.6692913385826772" header="0.2755905511811024" footer="0.31496062992125984"/>
  <pageSetup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9.140625" defaultRowHeight="12.75"/>
  <cols>
    <col min="1" max="1" width="32.140625" style="16" customWidth="1"/>
    <col min="2" max="3" width="14.7109375" style="16" customWidth="1"/>
    <col min="4" max="4" width="16.421875" style="16" customWidth="1"/>
    <col min="5" max="16384" width="9.140625" style="16" customWidth="1"/>
  </cols>
  <sheetData>
    <row r="1" ht="12.75">
      <c r="A1" s="24" t="s">
        <v>63</v>
      </c>
    </row>
    <row r="2" ht="12.75">
      <c r="A2" s="24" t="s">
        <v>69</v>
      </c>
    </row>
    <row r="4" spans="1:4" ht="18.75" customHeight="1">
      <c r="A4" s="17"/>
      <c r="B4" s="14" t="s">
        <v>47</v>
      </c>
      <c r="C4" s="14"/>
      <c r="D4" s="171" t="s">
        <v>55</v>
      </c>
    </row>
    <row r="5" spans="1:4" s="19" customFormat="1" ht="18.75" customHeight="1">
      <c r="A5" s="33" t="s">
        <v>10</v>
      </c>
      <c r="B5" s="32" t="s">
        <v>42</v>
      </c>
      <c r="C5" s="32" t="s">
        <v>43</v>
      </c>
      <c r="D5" s="172"/>
    </row>
    <row r="6" spans="1:4" s="19" customFormat="1" ht="7.5" customHeight="1">
      <c r="A6" s="28"/>
      <c r="B6" s="29"/>
      <c r="C6" s="29"/>
      <c r="D6" s="29"/>
    </row>
    <row r="7" spans="1:6" ht="12">
      <c r="A7" s="16" t="s">
        <v>11</v>
      </c>
      <c r="B7" s="20">
        <v>1</v>
      </c>
      <c r="C7" s="20">
        <v>40</v>
      </c>
      <c r="D7" s="20">
        <v>225</v>
      </c>
      <c r="F7" s="26"/>
    </row>
    <row r="8" spans="1:6" ht="12">
      <c r="A8" s="16" t="s">
        <v>12</v>
      </c>
      <c r="B8" s="54">
        <v>7</v>
      </c>
      <c r="C8" s="54">
        <v>20</v>
      </c>
      <c r="D8" s="54">
        <v>116</v>
      </c>
      <c r="E8" s="23"/>
      <c r="F8" s="26"/>
    </row>
    <row r="9" spans="1:6" ht="12">
      <c r="A9" s="16" t="s">
        <v>56</v>
      </c>
      <c r="B9" s="20">
        <v>1040</v>
      </c>
      <c r="C9" s="20">
        <v>60</v>
      </c>
      <c r="D9" s="20">
        <v>1838</v>
      </c>
      <c r="F9" s="26"/>
    </row>
    <row r="10" spans="1:6" ht="12">
      <c r="A10" s="16" t="s">
        <v>13</v>
      </c>
      <c r="B10" s="20">
        <v>114</v>
      </c>
      <c r="C10" s="20">
        <v>189</v>
      </c>
      <c r="D10" s="20">
        <v>739</v>
      </c>
      <c r="F10" s="26"/>
    </row>
    <row r="11" spans="1:6" ht="12">
      <c r="A11" s="16" t="s">
        <v>14</v>
      </c>
      <c r="B11" s="20">
        <v>6</v>
      </c>
      <c r="C11" s="20">
        <v>46</v>
      </c>
      <c r="D11" s="20">
        <v>827</v>
      </c>
      <c r="F11" s="26"/>
    </row>
    <row r="12" spans="1:6" ht="12">
      <c r="A12" s="16" t="s">
        <v>15</v>
      </c>
      <c r="B12" s="20">
        <v>3</v>
      </c>
      <c r="C12" s="20">
        <v>28</v>
      </c>
      <c r="D12" s="20">
        <v>211</v>
      </c>
      <c r="F12" s="26"/>
    </row>
    <row r="13" spans="1:6" ht="12">
      <c r="A13" s="16" t="s">
        <v>16</v>
      </c>
      <c r="B13" s="20">
        <v>1</v>
      </c>
      <c r="C13" s="20">
        <v>3</v>
      </c>
      <c r="D13" s="20">
        <v>14</v>
      </c>
      <c r="F13" s="26"/>
    </row>
    <row r="14" spans="1:6" ht="12">
      <c r="A14" s="21" t="s">
        <v>17</v>
      </c>
      <c r="B14" s="22">
        <f>SUM(B10:B13)</f>
        <v>124</v>
      </c>
      <c r="C14" s="22">
        <f>SUM(C10:C13)</f>
        <v>266</v>
      </c>
      <c r="D14" s="22">
        <f>SUM(D10:D13)</f>
        <v>1791</v>
      </c>
      <c r="F14" s="26"/>
    </row>
    <row r="15" spans="1:6" ht="16.5" customHeight="1">
      <c r="A15" s="16" t="s">
        <v>18</v>
      </c>
      <c r="B15" s="20">
        <v>34</v>
      </c>
      <c r="C15" s="20">
        <v>19</v>
      </c>
      <c r="D15" s="20">
        <v>104</v>
      </c>
      <c r="F15" s="26"/>
    </row>
    <row r="16" spans="1:6" ht="12">
      <c r="A16" s="16" t="s">
        <v>19</v>
      </c>
      <c r="B16" s="20">
        <v>2</v>
      </c>
      <c r="C16" s="20">
        <v>4</v>
      </c>
      <c r="D16" s="20">
        <v>673</v>
      </c>
      <c r="F16" s="26"/>
    </row>
    <row r="17" spans="1:6" ht="12">
      <c r="A17" s="16" t="s">
        <v>20</v>
      </c>
      <c r="B17" s="20">
        <v>2</v>
      </c>
      <c r="C17" s="20">
        <v>0</v>
      </c>
      <c r="D17" s="20">
        <v>16</v>
      </c>
      <c r="F17" s="26"/>
    </row>
    <row r="18" spans="1:6" ht="12">
      <c r="A18" s="16" t="s">
        <v>21</v>
      </c>
      <c r="B18" s="20">
        <v>10</v>
      </c>
      <c r="C18" s="20">
        <v>6</v>
      </c>
      <c r="D18" s="20">
        <v>75</v>
      </c>
      <c r="F18" s="26"/>
    </row>
    <row r="19" spans="1:6" ht="12">
      <c r="A19" s="16" t="s">
        <v>22</v>
      </c>
      <c r="B19" s="20">
        <v>1</v>
      </c>
      <c r="C19" s="20">
        <v>1</v>
      </c>
      <c r="D19" s="20">
        <v>41</v>
      </c>
      <c r="F19" s="26"/>
    </row>
    <row r="20" spans="1:6" ht="12">
      <c r="A20" s="16" t="s">
        <v>23</v>
      </c>
      <c r="B20" s="20">
        <v>2</v>
      </c>
      <c r="C20" s="20">
        <v>0</v>
      </c>
      <c r="D20" s="20">
        <v>55</v>
      </c>
      <c r="F20" s="26"/>
    </row>
    <row r="21" spans="1:6" ht="12">
      <c r="A21" s="16" t="s">
        <v>24</v>
      </c>
      <c r="B21" s="20">
        <v>82</v>
      </c>
      <c r="C21" s="20">
        <v>57</v>
      </c>
      <c r="D21" s="20">
        <v>443</v>
      </c>
      <c r="F21" s="26"/>
    </row>
    <row r="22" spans="1:6" ht="12">
      <c r="A22" s="16" t="s">
        <v>25</v>
      </c>
      <c r="B22" s="20">
        <v>54</v>
      </c>
      <c r="C22" s="20">
        <v>19</v>
      </c>
      <c r="D22" s="20">
        <v>91</v>
      </c>
      <c r="F22" s="26"/>
    </row>
    <row r="23" spans="1:6" ht="12">
      <c r="A23" s="16" t="s">
        <v>26</v>
      </c>
      <c r="B23" s="20">
        <v>13</v>
      </c>
      <c r="C23" s="20">
        <v>4</v>
      </c>
      <c r="D23" s="20">
        <v>239</v>
      </c>
      <c r="F23" s="26"/>
    </row>
    <row r="24" spans="1:6" ht="12">
      <c r="A24" s="18" t="s">
        <v>27</v>
      </c>
      <c r="B24" s="20">
        <v>153</v>
      </c>
      <c r="C24" s="20">
        <v>125</v>
      </c>
      <c r="D24" s="20">
        <v>340</v>
      </c>
      <c r="F24" s="26"/>
    </row>
    <row r="25" spans="1:6" ht="12">
      <c r="A25" s="16" t="s">
        <v>28</v>
      </c>
      <c r="B25" s="20">
        <v>670</v>
      </c>
      <c r="C25" s="20">
        <v>53</v>
      </c>
      <c r="D25" s="20">
        <v>835</v>
      </c>
      <c r="F25" s="26"/>
    </row>
    <row r="26" spans="1:6" ht="12">
      <c r="A26" s="16" t="s">
        <v>29</v>
      </c>
      <c r="B26" s="20">
        <v>337</v>
      </c>
      <c r="C26" s="20">
        <v>18</v>
      </c>
      <c r="D26" s="20">
        <v>375</v>
      </c>
      <c r="F26" s="26"/>
    </row>
    <row r="27" spans="1:6" ht="12">
      <c r="A27" s="16" t="s">
        <v>45</v>
      </c>
      <c r="B27" s="20">
        <v>14</v>
      </c>
      <c r="C27" s="20">
        <v>14</v>
      </c>
      <c r="D27" s="20">
        <v>126</v>
      </c>
      <c r="F27" s="26"/>
    </row>
    <row r="28" spans="1:6" ht="12">
      <c r="A28" s="16" t="s">
        <v>31</v>
      </c>
      <c r="B28" s="20">
        <v>135</v>
      </c>
      <c r="C28" s="20">
        <v>255</v>
      </c>
      <c r="D28" s="20">
        <v>436</v>
      </c>
      <c r="F28" s="26"/>
    </row>
    <row r="29" spans="1:6" ht="12.75" customHeight="1">
      <c r="A29" s="16" t="s">
        <v>51</v>
      </c>
      <c r="B29" s="20">
        <v>2375</v>
      </c>
      <c r="C29" s="20">
        <v>137</v>
      </c>
      <c r="D29" s="20">
        <v>3604</v>
      </c>
      <c r="F29" s="26"/>
    </row>
    <row r="30" spans="1:6" s="19" customFormat="1" ht="13.5" customHeight="1">
      <c r="A30" s="16" t="s">
        <v>33</v>
      </c>
      <c r="B30" s="20">
        <v>9698</v>
      </c>
      <c r="C30" s="20">
        <v>69</v>
      </c>
      <c r="D30" s="20">
        <v>9859</v>
      </c>
      <c r="F30" s="26"/>
    </row>
    <row r="31" spans="1:6" ht="12">
      <c r="A31" s="16" t="s">
        <v>34</v>
      </c>
      <c r="B31" s="20">
        <v>8</v>
      </c>
      <c r="C31" s="20">
        <v>68</v>
      </c>
      <c r="D31" s="20">
        <v>789</v>
      </c>
      <c r="E31" s="23"/>
      <c r="F31" s="26"/>
    </row>
    <row r="32" spans="1:6" ht="12">
      <c r="A32" s="16" t="s">
        <v>52</v>
      </c>
      <c r="B32" s="20">
        <v>49</v>
      </c>
      <c r="C32" s="20">
        <v>211</v>
      </c>
      <c r="D32" s="20">
        <v>1936</v>
      </c>
      <c r="F32" s="26"/>
    </row>
    <row r="33" spans="1:6" ht="12">
      <c r="A33" s="16" t="s">
        <v>35</v>
      </c>
      <c r="B33" s="16">
        <v>22</v>
      </c>
      <c r="C33" s="16">
        <v>57</v>
      </c>
      <c r="D33" s="16">
        <v>597</v>
      </c>
      <c r="F33" s="26"/>
    </row>
    <row r="34" spans="1:6" ht="12">
      <c r="A34" s="16" t="s">
        <v>53</v>
      </c>
      <c r="B34" s="20">
        <v>7</v>
      </c>
      <c r="C34" s="20">
        <v>19</v>
      </c>
      <c r="D34" s="20">
        <v>168</v>
      </c>
      <c r="F34" s="26"/>
    </row>
    <row r="35" spans="1:6" ht="12">
      <c r="A35" s="16" t="s">
        <v>36</v>
      </c>
      <c r="B35" s="20">
        <v>0</v>
      </c>
      <c r="C35" s="20">
        <v>0</v>
      </c>
      <c r="D35" s="20">
        <v>0</v>
      </c>
      <c r="F35" s="26"/>
    </row>
    <row r="36" spans="1:6" ht="12">
      <c r="A36" s="34" t="s">
        <v>37</v>
      </c>
      <c r="B36" s="74">
        <v>40274</v>
      </c>
      <c r="C36" s="74">
        <v>1055</v>
      </c>
      <c r="D36" s="74">
        <v>44754</v>
      </c>
      <c r="F36" s="26"/>
    </row>
    <row r="37" ht="12">
      <c r="A37" s="43"/>
    </row>
    <row r="38" ht="12">
      <c r="A38" s="86" t="s">
        <v>72</v>
      </c>
    </row>
  </sheetData>
  <mergeCells count="1">
    <mergeCell ref="D4:D5"/>
  </mergeCells>
  <printOptions horizontalCentered="1" verticalCentered="1"/>
  <pageMargins left="0.5905511811023623" right="0.5905511811023623" top="0.6299212598425197" bottom="0.6692913385826772" header="0.2755905511811024" footer="0.31496062992125984"/>
  <pageSetup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9.140625" defaultRowHeight="12.75"/>
  <cols>
    <col min="1" max="1" width="34.28125" style="16" customWidth="1"/>
    <col min="2" max="3" width="14.7109375" style="16" customWidth="1"/>
    <col min="4" max="4" width="16.140625" style="16" customWidth="1"/>
    <col min="5" max="16384" width="9.140625" style="16" customWidth="1"/>
  </cols>
  <sheetData>
    <row r="1" ht="12.75">
      <c r="A1" s="24" t="s">
        <v>64</v>
      </c>
    </row>
    <row r="2" ht="12.75">
      <c r="A2" s="24" t="s">
        <v>69</v>
      </c>
    </row>
    <row r="3" ht="12">
      <c r="A3" s="34"/>
    </row>
    <row r="4" spans="2:4" ht="18.75" customHeight="1">
      <c r="B4" s="14" t="s">
        <v>47</v>
      </c>
      <c r="C4" s="14"/>
      <c r="D4" s="171" t="s">
        <v>55</v>
      </c>
    </row>
    <row r="5" spans="1:4" s="19" customFormat="1" ht="18.75" customHeight="1">
      <c r="A5" s="31" t="s">
        <v>10</v>
      </c>
      <c r="B5" s="32" t="s">
        <v>42</v>
      </c>
      <c r="C5" s="32" t="s">
        <v>43</v>
      </c>
      <c r="D5" s="172"/>
    </row>
    <row r="6" spans="1:4" ht="7.5" customHeight="1">
      <c r="A6" s="28"/>
      <c r="B6" s="29"/>
      <c r="C6" s="29"/>
      <c r="D6" s="29"/>
    </row>
    <row r="7" spans="1:6" ht="12">
      <c r="A7" s="16" t="s">
        <v>11</v>
      </c>
      <c r="B7" s="20">
        <v>1</v>
      </c>
      <c r="C7" s="20">
        <v>6</v>
      </c>
      <c r="D7" s="20">
        <v>17</v>
      </c>
      <c r="F7" s="26"/>
    </row>
    <row r="8" spans="1:6" ht="12">
      <c r="A8" s="16" t="s">
        <v>12</v>
      </c>
      <c r="B8" s="20">
        <v>5</v>
      </c>
      <c r="C8" s="20">
        <v>5</v>
      </c>
      <c r="D8" s="20">
        <v>62</v>
      </c>
      <c r="F8" s="26"/>
    </row>
    <row r="9" spans="1:6" ht="12">
      <c r="A9" s="16" t="s">
        <v>56</v>
      </c>
      <c r="B9" s="20">
        <v>846</v>
      </c>
      <c r="C9" s="20">
        <v>41</v>
      </c>
      <c r="D9" s="20">
        <v>1760</v>
      </c>
      <c r="F9" s="26"/>
    </row>
    <row r="10" spans="1:6" ht="12">
      <c r="A10" s="16" t="s">
        <v>13</v>
      </c>
      <c r="B10" s="20">
        <v>98</v>
      </c>
      <c r="C10" s="20">
        <v>96</v>
      </c>
      <c r="D10" s="20">
        <v>418</v>
      </c>
      <c r="F10" s="26"/>
    </row>
    <row r="11" spans="1:6" ht="12">
      <c r="A11" s="16" t="s">
        <v>14</v>
      </c>
      <c r="B11" s="20">
        <v>2</v>
      </c>
      <c r="C11" s="20">
        <v>35</v>
      </c>
      <c r="D11" s="20">
        <v>269</v>
      </c>
      <c r="F11" s="26"/>
    </row>
    <row r="12" spans="1:6" ht="12">
      <c r="A12" s="16" t="s">
        <v>15</v>
      </c>
      <c r="B12" s="16">
        <v>2</v>
      </c>
      <c r="C12" s="16">
        <v>9</v>
      </c>
      <c r="D12" s="16">
        <v>97</v>
      </c>
      <c r="F12" s="26"/>
    </row>
    <row r="13" spans="1:6" ht="12">
      <c r="A13" s="16" t="s">
        <v>16</v>
      </c>
      <c r="B13" s="20">
        <v>0</v>
      </c>
      <c r="C13" s="20">
        <v>0</v>
      </c>
      <c r="D13" s="20">
        <v>7</v>
      </c>
      <c r="F13" s="26"/>
    </row>
    <row r="14" spans="1:6" ht="12">
      <c r="A14" s="21" t="s">
        <v>17</v>
      </c>
      <c r="B14" s="22">
        <f>SUM(B10:B13)</f>
        <v>102</v>
      </c>
      <c r="C14" s="22">
        <f>SUM(C10:C13)</f>
        <v>140</v>
      </c>
      <c r="D14" s="22">
        <f>SUM(D10:D13)</f>
        <v>791</v>
      </c>
      <c r="E14" s="23"/>
      <c r="F14" s="26"/>
    </row>
    <row r="15" spans="1:6" ht="16.5" customHeight="1">
      <c r="A15" s="16" t="s">
        <v>18</v>
      </c>
      <c r="B15" s="20">
        <v>34</v>
      </c>
      <c r="C15" s="20">
        <v>12</v>
      </c>
      <c r="D15" s="20">
        <v>78</v>
      </c>
      <c r="F15" s="26"/>
    </row>
    <row r="16" spans="1:6" ht="12">
      <c r="A16" s="16" t="s">
        <v>19</v>
      </c>
      <c r="B16" s="20">
        <v>2</v>
      </c>
      <c r="C16" s="20">
        <v>1</v>
      </c>
      <c r="D16" s="20">
        <v>263</v>
      </c>
      <c r="F16" s="26"/>
    </row>
    <row r="17" spans="1:6" ht="12">
      <c r="A17" s="16" t="s">
        <v>20</v>
      </c>
      <c r="B17" s="16">
        <v>1</v>
      </c>
      <c r="C17" s="16">
        <v>0</v>
      </c>
      <c r="D17" s="16">
        <v>6</v>
      </c>
      <c r="F17" s="26"/>
    </row>
    <row r="18" spans="1:6" ht="12">
      <c r="A18" s="16" t="s">
        <v>21</v>
      </c>
      <c r="B18" s="20">
        <v>7</v>
      </c>
      <c r="C18" s="20">
        <v>0</v>
      </c>
      <c r="D18" s="20">
        <v>29</v>
      </c>
      <c r="F18" s="26"/>
    </row>
    <row r="19" spans="1:6" ht="12">
      <c r="A19" s="16" t="s">
        <v>22</v>
      </c>
      <c r="B19" s="20">
        <v>0</v>
      </c>
      <c r="C19" s="20">
        <v>1</v>
      </c>
      <c r="D19" s="20">
        <v>4</v>
      </c>
      <c r="F19" s="26"/>
    </row>
    <row r="20" spans="1:6" ht="12">
      <c r="A20" s="16" t="s">
        <v>23</v>
      </c>
      <c r="B20" s="20">
        <v>1</v>
      </c>
      <c r="C20" s="20">
        <v>0</v>
      </c>
      <c r="D20" s="16">
        <v>34</v>
      </c>
      <c r="F20" s="26"/>
    </row>
    <row r="21" spans="1:6" ht="12">
      <c r="A21" s="16" t="s">
        <v>24</v>
      </c>
      <c r="B21" s="20">
        <v>40</v>
      </c>
      <c r="C21" s="20">
        <v>41</v>
      </c>
      <c r="D21" s="20">
        <v>330</v>
      </c>
      <c r="F21" s="26"/>
    </row>
    <row r="22" spans="1:6" ht="12">
      <c r="A22" s="16" t="s">
        <v>25</v>
      </c>
      <c r="B22" s="20">
        <v>32</v>
      </c>
      <c r="C22" s="20">
        <v>21</v>
      </c>
      <c r="D22" s="20">
        <v>106</v>
      </c>
      <c r="F22" s="26"/>
    </row>
    <row r="23" spans="1:6" ht="12">
      <c r="A23" s="16" t="s">
        <v>26</v>
      </c>
      <c r="B23" s="20">
        <v>4</v>
      </c>
      <c r="C23" s="20">
        <v>1</v>
      </c>
      <c r="D23" s="20">
        <v>130</v>
      </c>
      <c r="F23" s="26"/>
    </row>
    <row r="24" spans="1:6" ht="12">
      <c r="A24" s="18" t="s">
        <v>27</v>
      </c>
      <c r="B24" s="20">
        <v>109</v>
      </c>
      <c r="C24" s="20">
        <v>84</v>
      </c>
      <c r="D24" s="20">
        <v>253</v>
      </c>
      <c r="F24" s="26"/>
    </row>
    <row r="25" spans="1:6" s="27" customFormat="1" ht="12.75">
      <c r="A25" s="16" t="s">
        <v>28</v>
      </c>
      <c r="B25" s="20">
        <v>373</v>
      </c>
      <c r="C25" s="20">
        <v>30</v>
      </c>
      <c r="D25" s="20">
        <v>477</v>
      </c>
      <c r="F25" s="26"/>
    </row>
    <row r="26" spans="1:6" ht="12">
      <c r="A26" s="16" t="s">
        <v>29</v>
      </c>
      <c r="B26" s="20">
        <v>359</v>
      </c>
      <c r="C26" s="20">
        <v>25</v>
      </c>
      <c r="D26" s="20">
        <v>420</v>
      </c>
      <c r="F26" s="26"/>
    </row>
    <row r="27" spans="1:6" ht="12">
      <c r="A27" s="16" t="s">
        <v>45</v>
      </c>
      <c r="B27" s="20">
        <v>10</v>
      </c>
      <c r="C27" s="20">
        <v>6</v>
      </c>
      <c r="D27" s="20">
        <v>98</v>
      </c>
      <c r="F27" s="26"/>
    </row>
    <row r="28" spans="1:6" ht="12">
      <c r="A28" s="16" t="s">
        <v>31</v>
      </c>
      <c r="B28" s="20">
        <v>119</v>
      </c>
      <c r="C28" s="20">
        <v>143</v>
      </c>
      <c r="D28" s="20">
        <v>322</v>
      </c>
      <c r="F28" s="26"/>
    </row>
    <row r="29" spans="1:6" ht="12">
      <c r="A29" s="16" t="s">
        <v>51</v>
      </c>
      <c r="B29" s="20">
        <v>1935</v>
      </c>
      <c r="C29" s="20">
        <v>122</v>
      </c>
      <c r="D29" s="20">
        <v>3127</v>
      </c>
      <c r="F29" s="26"/>
    </row>
    <row r="30" spans="1:6" ht="12">
      <c r="A30" s="16" t="s">
        <v>33</v>
      </c>
      <c r="B30" s="20">
        <v>8106</v>
      </c>
      <c r="C30" s="20">
        <v>63</v>
      </c>
      <c r="D30" s="20">
        <v>8300</v>
      </c>
      <c r="F30" s="26"/>
    </row>
    <row r="31" spans="1:6" ht="12">
      <c r="A31" s="16" t="s">
        <v>34</v>
      </c>
      <c r="B31" s="20">
        <v>3</v>
      </c>
      <c r="C31" s="20">
        <v>43</v>
      </c>
      <c r="D31" s="20">
        <v>209</v>
      </c>
      <c r="F31" s="26"/>
    </row>
    <row r="32" spans="1:6" ht="12">
      <c r="A32" s="16" t="s">
        <v>52</v>
      </c>
      <c r="B32" s="20">
        <v>52</v>
      </c>
      <c r="C32" s="20">
        <v>215</v>
      </c>
      <c r="D32" s="20">
        <v>1241</v>
      </c>
      <c r="F32" s="26"/>
    </row>
    <row r="33" spans="1:6" ht="12">
      <c r="A33" s="16" t="s">
        <v>35</v>
      </c>
      <c r="B33" s="20">
        <v>18</v>
      </c>
      <c r="C33" s="20">
        <v>49</v>
      </c>
      <c r="D33" s="20">
        <v>496</v>
      </c>
      <c r="F33" s="26"/>
    </row>
    <row r="34" spans="1:6" ht="12">
      <c r="A34" s="16" t="s">
        <v>53</v>
      </c>
      <c r="B34" s="20">
        <v>6</v>
      </c>
      <c r="C34" s="20">
        <v>11</v>
      </c>
      <c r="D34" s="20">
        <v>86</v>
      </c>
      <c r="F34" s="26"/>
    </row>
    <row r="35" spans="1:6" ht="12">
      <c r="A35" s="16" t="s">
        <v>36</v>
      </c>
      <c r="B35" s="20">
        <v>0</v>
      </c>
      <c r="C35" s="20">
        <v>0</v>
      </c>
      <c r="D35" s="20">
        <v>0</v>
      </c>
      <c r="F35" s="26"/>
    </row>
    <row r="36" spans="1:6" ht="12">
      <c r="A36" s="34" t="s">
        <v>37</v>
      </c>
      <c r="B36" s="45">
        <v>36870</v>
      </c>
      <c r="C36" s="45">
        <v>986</v>
      </c>
      <c r="D36" s="45">
        <v>40953</v>
      </c>
      <c r="F36" s="26"/>
    </row>
    <row r="37" ht="12">
      <c r="A37" s="43"/>
    </row>
    <row r="38" ht="12">
      <c r="A38" s="86" t="s">
        <v>72</v>
      </c>
    </row>
  </sheetData>
  <mergeCells count="1">
    <mergeCell ref="D4:D5"/>
  </mergeCells>
  <printOptions horizontalCentered="1" verticalCentered="1"/>
  <pageMargins left="0.5905511811023623" right="0.5905511811023623" top="0.6299212598425197" bottom="0.6692913385826772" header="0.2755905511811024" footer="0.31496062992125984"/>
  <pageSetup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cols>
    <col min="1" max="1" width="29.421875" style="16" customWidth="1"/>
    <col min="2" max="4" width="17.00390625" style="16" customWidth="1"/>
    <col min="5" max="16384" width="9.140625" style="16" customWidth="1"/>
  </cols>
  <sheetData>
    <row r="1" ht="12.75">
      <c r="A1" s="24" t="s">
        <v>65</v>
      </c>
    </row>
    <row r="2" ht="12.75">
      <c r="A2" s="24" t="s">
        <v>70</v>
      </c>
    </row>
    <row r="4" spans="1:4" ht="18.75" customHeight="1">
      <c r="A4" s="17"/>
      <c r="B4" s="25" t="s">
        <v>46</v>
      </c>
      <c r="C4" s="25"/>
      <c r="D4" s="25"/>
    </row>
    <row r="5" spans="1:4" ht="18.75" customHeight="1">
      <c r="A5" s="35" t="s">
        <v>10</v>
      </c>
      <c r="B5" s="36" t="s">
        <v>38</v>
      </c>
      <c r="C5" s="36" t="s">
        <v>39</v>
      </c>
      <c r="D5" s="36" t="s">
        <v>40</v>
      </c>
    </row>
    <row r="6" ht="7.5" customHeight="1"/>
    <row r="7" spans="1:6" ht="12">
      <c r="A7" s="16" t="s">
        <v>11</v>
      </c>
      <c r="B7" s="26">
        <f>'tavola 12.1.3'!B7/'tavola 12.1.3'!D7*100</f>
        <v>0.4444444444444444</v>
      </c>
      <c r="C7" s="26">
        <f>'tavola 12.1.4'!B7/'tavola 12.1.4'!D7*100</f>
        <v>5.88235294117647</v>
      </c>
      <c r="D7" s="26">
        <f>'tavola 12.1.2'!B7/'tavola 12.1.2'!D7*100</f>
        <v>0.823045267489712</v>
      </c>
      <c r="F7" s="26"/>
    </row>
    <row r="8" spans="1:6" ht="12">
      <c r="A8" s="16" t="s">
        <v>12</v>
      </c>
      <c r="B8" s="26">
        <f>'tavola 12.1.3'!B8/'tavola 12.1.3'!D8*100</f>
        <v>6.0344827586206895</v>
      </c>
      <c r="C8" s="26">
        <f>'tavola 12.1.4'!B8/'tavola 12.1.4'!D8*100</f>
        <v>8.064516129032258</v>
      </c>
      <c r="D8" s="26">
        <f>'tavola 12.1.2'!B8/'tavola 12.1.2'!D8*100</f>
        <v>6.70391061452514</v>
      </c>
      <c r="F8" s="26"/>
    </row>
    <row r="9" spans="1:6" ht="12">
      <c r="A9" s="16" t="s">
        <v>44</v>
      </c>
      <c r="B9" s="26">
        <f>'tavola 12.1.3'!B9/'tavola 12.1.3'!D9*100</f>
        <v>56.58324265505985</v>
      </c>
      <c r="C9" s="26">
        <f>'tavola 12.1.4'!B9/'tavola 12.1.4'!D9*100</f>
        <v>48.06818181818181</v>
      </c>
      <c r="D9" s="26">
        <f>'tavola 12.1.2'!B9/'tavola 12.1.2'!D9*100</f>
        <v>52.40344540150041</v>
      </c>
      <c r="F9" s="26"/>
    </row>
    <row r="10" spans="1:6" ht="12">
      <c r="A10" s="16" t="s">
        <v>13</v>
      </c>
      <c r="B10" s="26">
        <f>'tavola 12.1.3'!B10/'tavola 12.1.3'!D10*100</f>
        <v>15.426251691474965</v>
      </c>
      <c r="C10" s="26">
        <f>'tavola 12.1.4'!B10/'tavola 12.1.4'!D10*100</f>
        <v>23.444976076555022</v>
      </c>
      <c r="D10" s="26">
        <f>'tavola 12.1.2'!B10/'tavola 12.1.2'!D10*100</f>
        <v>18.2916307161346</v>
      </c>
      <c r="F10" s="26"/>
    </row>
    <row r="11" spans="1:6" ht="12">
      <c r="A11" s="16" t="s">
        <v>14</v>
      </c>
      <c r="B11" s="26">
        <f>'tavola 12.1.3'!B11/'tavola 12.1.3'!D11*100</f>
        <v>0.7255139056831923</v>
      </c>
      <c r="C11" s="26">
        <f>'tavola 12.1.4'!B11/'tavola 12.1.4'!D11*100</f>
        <v>0.7434944237918215</v>
      </c>
      <c r="D11" s="26">
        <f>'tavola 12.1.2'!B11/'tavola 12.1.2'!D11*100</f>
        <v>0.7292616226071102</v>
      </c>
      <c r="F11" s="26"/>
    </row>
    <row r="12" spans="1:6" ht="12">
      <c r="A12" s="16" t="s">
        <v>15</v>
      </c>
      <c r="B12" s="26">
        <f>'tavola 12.1.3'!B12/'tavola 12.1.3'!D12*100</f>
        <v>1.4218009478672986</v>
      </c>
      <c r="C12" s="26">
        <f>'tavola 12.1.4'!B12/'tavola 12.1.4'!D12*100</f>
        <v>2.0618556701030926</v>
      </c>
      <c r="D12" s="26">
        <f>'tavola 12.1.2'!B11/'tavola 12.1.2'!D12*100</f>
        <v>2.5974025974025974</v>
      </c>
      <c r="F12" s="26"/>
    </row>
    <row r="13" spans="1:6" ht="12">
      <c r="A13" s="16" t="s">
        <v>16</v>
      </c>
      <c r="B13" s="26">
        <f>'tavola 12.1.3'!B13/'tavola 12.1.3'!D13*100</f>
        <v>7.142857142857142</v>
      </c>
      <c r="C13" s="26">
        <f>'tavola 12.1.4'!B13/'tavola 12.1.4'!D13*100</f>
        <v>0</v>
      </c>
      <c r="D13" s="26">
        <f>'tavola 12.1.2'!B13/'tavola 12.1.2'!D13*100</f>
        <v>4.761904761904762</v>
      </c>
      <c r="F13" s="26"/>
    </row>
    <row r="14" spans="1:6" s="21" customFormat="1" ht="12">
      <c r="A14" s="21" t="s">
        <v>17</v>
      </c>
      <c r="B14" s="26">
        <f>'tavola 12.1.3'!B14/'tavola 12.1.3'!D14*100</f>
        <v>6.923506420993858</v>
      </c>
      <c r="C14" s="26">
        <f>'tavola 12.1.4'!B14/'tavola 12.1.4'!D14*100</f>
        <v>12.895069532237674</v>
      </c>
      <c r="D14" s="26">
        <f>'tavola 12.1.2'!B14/'tavola 12.1.2'!D14*100</f>
        <v>8.742746615087041</v>
      </c>
      <c r="F14" s="75"/>
    </row>
    <row r="15" spans="1:6" ht="16.5" customHeight="1">
      <c r="A15" s="16" t="s">
        <v>18</v>
      </c>
      <c r="B15" s="26">
        <f>'tavola 12.1.3'!B15/'tavola 12.1.3'!D15*100</f>
        <v>32.69230769230769</v>
      </c>
      <c r="C15" s="26">
        <f>'tavola 12.1.4'!B15/'tavola 12.1.4'!D15*100</f>
        <v>43.58974358974359</v>
      </c>
      <c r="D15" s="26">
        <f>'tavola 12.1.2'!B15/'tavola 12.1.2'!D15*100</f>
        <v>37.362637362637365</v>
      </c>
      <c r="F15" s="26"/>
    </row>
    <row r="16" spans="1:8" ht="12">
      <c r="A16" s="16" t="s">
        <v>19</v>
      </c>
      <c r="B16" s="26">
        <f>'tavola 12.1.3'!B16/'tavola 12.1.3'!D16*100</f>
        <v>0.2971768202080238</v>
      </c>
      <c r="C16" s="26">
        <f>'tavola 12.1.4'!B16/'tavola 12.1.4'!D16*100</f>
        <v>0.7604562737642585</v>
      </c>
      <c r="D16" s="26">
        <f>'tavola 12.1.2'!B16/'tavola 12.1.2'!D16*100</f>
        <v>0.4273504273504274</v>
      </c>
      <c r="F16" s="26"/>
      <c r="H16" s="16" t="s">
        <v>50</v>
      </c>
    </row>
    <row r="17" spans="1:6" ht="12">
      <c r="A17" s="16" t="s">
        <v>20</v>
      </c>
      <c r="B17" s="26">
        <f>'tavola 12.1.3'!B17/'tavola 12.1.3'!D17*100</f>
        <v>12.5</v>
      </c>
      <c r="C17" s="26">
        <f>'tavola 12.1.4'!B17/'tavola 12.1.4'!D17*100</f>
        <v>16.666666666666664</v>
      </c>
      <c r="D17" s="26">
        <f>'tavola 12.1.2'!B17/'tavola 12.1.2'!D17*100</f>
        <v>13.636363636363635</v>
      </c>
      <c r="F17" s="26"/>
    </row>
    <row r="18" spans="1:6" ht="12">
      <c r="A18" s="16" t="s">
        <v>21</v>
      </c>
      <c r="B18" s="26">
        <f>'tavola 12.1.3'!B18/'tavola 12.1.3'!D18*100</f>
        <v>13.333333333333334</v>
      </c>
      <c r="C18" s="26">
        <f>'tavola 12.1.4'!B18/'tavola 12.1.4'!D18*100</f>
        <v>24.137931034482758</v>
      </c>
      <c r="D18" s="26">
        <f>'tavola 12.1.2'!B18/'tavola 12.1.2'!D18*100</f>
        <v>16.346153846153847</v>
      </c>
      <c r="F18" s="26"/>
    </row>
    <row r="19" spans="1:6" ht="12">
      <c r="A19" s="16" t="s">
        <v>22</v>
      </c>
      <c r="B19" s="26">
        <f>'tavola 12.1.3'!B19/'tavola 12.1.3'!D19*100</f>
        <v>2.4390243902439024</v>
      </c>
      <c r="C19" s="26">
        <f>'tavola 12.1.4'!B19/'tavola 12.1.4'!D19*100</f>
        <v>0</v>
      </c>
      <c r="D19" s="26">
        <f>'tavola 12.1.2'!B19/'tavola 12.1.2'!D19*100</f>
        <v>2.2222222222222223</v>
      </c>
      <c r="F19" s="26"/>
    </row>
    <row r="20" spans="1:6" ht="12">
      <c r="A20" s="16" t="s">
        <v>23</v>
      </c>
      <c r="B20" s="26">
        <f>'tavola 12.1.3'!B20/'tavola 12.1.3'!D20*100</f>
        <v>3.6363636363636362</v>
      </c>
      <c r="C20" s="26">
        <f>'tavola 12.1.4'!B20/'tavola 12.1.4'!D20*100</f>
        <v>2.941176470588235</v>
      </c>
      <c r="D20" s="26">
        <f>'tavola 12.1.2'!B20/'tavola 12.1.2'!D20*100</f>
        <v>3.3707865168539324</v>
      </c>
      <c r="F20" s="26"/>
    </row>
    <row r="21" spans="1:6" ht="12">
      <c r="A21" s="16" t="s">
        <v>24</v>
      </c>
      <c r="B21" s="26">
        <f>'tavola 12.1.3'!B21/'tavola 12.1.3'!D21*100</f>
        <v>18.510158013544018</v>
      </c>
      <c r="C21" s="26">
        <f>'tavola 12.1.4'!B21/'tavola 12.1.4'!D21*100</f>
        <v>12.121212121212121</v>
      </c>
      <c r="D21" s="26">
        <f>'tavola 12.1.2'!B21/'tavola 12.1.2'!D21*100</f>
        <v>15.782664941785251</v>
      </c>
      <c r="F21" s="26"/>
    </row>
    <row r="22" spans="1:6" ht="12">
      <c r="A22" s="16" t="s">
        <v>25</v>
      </c>
      <c r="B22" s="26">
        <f>'tavola 12.1.3'!B22/'tavola 12.1.3'!D22*100</f>
        <v>59.34065934065934</v>
      </c>
      <c r="C22" s="26">
        <f>'tavola 12.1.4'!B22/'tavola 12.1.4'!D22*100</f>
        <v>30.18867924528302</v>
      </c>
      <c r="D22" s="26">
        <f>'tavola 12.1.2'!B22/'tavola 12.1.2'!D22*100</f>
        <v>43.65482233502538</v>
      </c>
      <c r="F22" s="26"/>
    </row>
    <row r="23" spans="1:6" ht="12">
      <c r="A23" s="16" t="s">
        <v>26</v>
      </c>
      <c r="B23" s="26">
        <f>'tavola 12.1.3'!B23/'tavola 12.1.3'!D23*100</f>
        <v>5.439330543933055</v>
      </c>
      <c r="C23" s="26">
        <f>'tavola 12.1.4'!B23/'tavola 12.1.4'!D23*100</f>
        <v>3.076923076923077</v>
      </c>
      <c r="D23" s="26">
        <f>'tavola 12.1.2'!B23/'tavola 12.1.2'!D23*100</f>
        <v>4.607046070460704</v>
      </c>
      <c r="F23" s="26"/>
    </row>
    <row r="24" spans="1:6" ht="12">
      <c r="A24" s="16" t="s">
        <v>27</v>
      </c>
      <c r="B24" s="26">
        <f>'tavola 12.1.3'!B24/'tavola 12.1.3'!D24*100</f>
        <v>45</v>
      </c>
      <c r="C24" s="26">
        <f>'tavola 12.1.4'!B24/'tavola 12.1.4'!D24*100</f>
        <v>43.08300395256917</v>
      </c>
      <c r="D24" s="26">
        <f>'tavola 12.1.2'!B24/'tavola 12.1.2'!D24*100</f>
        <v>44.03361344537815</v>
      </c>
      <c r="F24" s="26"/>
    </row>
    <row r="25" spans="1:6" ht="12">
      <c r="A25" s="16" t="s">
        <v>28</v>
      </c>
      <c r="B25" s="26">
        <f>'tavola 12.1.3'!B25/'tavola 12.1.3'!D25*100</f>
        <v>80.23952095808383</v>
      </c>
      <c r="C25" s="26">
        <f>'tavola 12.1.4'!B25/'tavola 12.1.4'!D25*100</f>
        <v>78.19706498951781</v>
      </c>
      <c r="D25" s="26">
        <f>'tavola 12.1.2'!B25/'tavola 12.1.2'!D25*100</f>
        <v>79.4969512195122</v>
      </c>
      <c r="F25" s="26"/>
    </row>
    <row r="26" spans="1:6" ht="12">
      <c r="A26" s="16" t="s">
        <v>29</v>
      </c>
      <c r="B26" s="26">
        <f>'tavola 12.1.3'!B26/'tavola 12.1.3'!D26*100</f>
        <v>89.86666666666666</v>
      </c>
      <c r="C26" s="26">
        <f>'tavola 12.1.4'!B26/'tavola 12.1.4'!D26*100</f>
        <v>85.47619047619047</v>
      </c>
      <c r="D26" s="26">
        <f>'tavola 12.1.2'!B26/'tavola 12.1.2'!D26*100</f>
        <v>87.54716981132076</v>
      </c>
      <c r="F26" s="26"/>
    </row>
    <row r="27" spans="1:6" ht="12">
      <c r="A27" s="16" t="s">
        <v>30</v>
      </c>
      <c r="B27" s="26">
        <f>'tavola 12.1.3'!B27/'tavola 12.1.3'!D27*100</f>
        <v>11.11111111111111</v>
      </c>
      <c r="C27" s="26">
        <f>'tavola 12.1.4'!B27/'tavola 12.1.4'!D27*100</f>
        <v>10.204081632653061</v>
      </c>
      <c r="D27" s="26">
        <f>'tavola 12.1.2'!B27/'tavola 12.1.2'!D27*100</f>
        <v>10.714285714285714</v>
      </c>
      <c r="F27" s="26"/>
    </row>
    <row r="28" spans="1:6" ht="12">
      <c r="A28" s="16" t="s">
        <v>31</v>
      </c>
      <c r="B28" s="26">
        <f>'tavola 12.1.3'!B28/'tavola 12.1.3'!D28*100</f>
        <v>30.963302752293576</v>
      </c>
      <c r="C28" s="26">
        <f>'tavola 12.1.4'!B28/'tavola 12.1.4'!D28*100</f>
        <v>36.95652173913043</v>
      </c>
      <c r="D28" s="26">
        <f>'tavola 12.1.2'!B28/'tavola 12.1.2'!D28*100</f>
        <v>33.50923482849604</v>
      </c>
      <c r="F28" s="26"/>
    </row>
    <row r="29" spans="1:6" ht="12">
      <c r="A29" s="16" t="s">
        <v>32</v>
      </c>
      <c r="B29" s="26">
        <f>'tavola 12.1.3'!B29/'tavola 12.1.3'!D29*100</f>
        <v>65.89900110987791</v>
      </c>
      <c r="C29" s="26">
        <f>'tavola 12.1.4'!B29/'tavola 12.1.4'!D29*100</f>
        <v>61.88039654621043</v>
      </c>
      <c r="D29" s="26">
        <f>'tavola 12.1.2'!B29/'tavola 12.1.2'!D29*100</f>
        <v>64.0320903283316</v>
      </c>
      <c r="F29" s="26"/>
    </row>
    <row r="30" spans="1:6" ht="12">
      <c r="A30" s="16" t="s">
        <v>33</v>
      </c>
      <c r="B30" s="26">
        <f>'tavola 12.1.3'!B30/'tavola 12.1.3'!D30*100</f>
        <v>98.36697433816816</v>
      </c>
      <c r="C30" s="26">
        <f>'tavola 12.1.4'!B30/'tavola 12.1.4'!D30*100</f>
        <v>97.66265060240964</v>
      </c>
      <c r="D30" s="26">
        <f>'tavola 12.1.2'!B30/'tavola 12.1.2'!D30*100</f>
        <v>98.00726632169989</v>
      </c>
      <c r="F30" s="26"/>
    </row>
    <row r="31" spans="1:6" ht="12">
      <c r="A31" s="16" t="s">
        <v>34</v>
      </c>
      <c r="B31" s="26">
        <f>'tavola 12.1.3'!B31/'tavola 12.1.3'!D31*100</f>
        <v>1.0139416983523446</v>
      </c>
      <c r="C31" s="26">
        <f>'tavola 12.1.4'!B31/'tavola 12.1.4'!D31*100</f>
        <v>1.4354066985645932</v>
      </c>
      <c r="D31" s="26">
        <f>'tavola 12.1.2'!B31/'tavola 12.1.2'!D31*100</f>
        <v>1.089108910891089</v>
      </c>
      <c r="F31" s="26"/>
    </row>
    <row r="32" spans="1:6" ht="12">
      <c r="A32" s="16" t="s">
        <v>52</v>
      </c>
      <c r="B32" s="26">
        <f>'tavola 12.1.3'!B32/'tavola 12.1.3'!D32*100</f>
        <v>2.53099173553719</v>
      </c>
      <c r="C32" s="26">
        <f>'tavola 12.1.4'!B32/'tavola 12.1.4'!D32*100</f>
        <v>4.19016921837228</v>
      </c>
      <c r="D32" s="26">
        <f>'tavola 12.1.2'!B32/'tavola 12.1.2'!D32*100</f>
        <v>3.1761006289308176</v>
      </c>
      <c r="F32" s="26"/>
    </row>
    <row r="33" spans="1:6" ht="12">
      <c r="A33" s="16" t="s">
        <v>35</v>
      </c>
      <c r="B33" s="26">
        <f>'tavola 12.1.3'!B33/'tavola 12.1.3'!D33*100</f>
        <v>3.6850921273031827</v>
      </c>
      <c r="C33" s="26">
        <f>'tavola 12.1.4'!B33/'tavola 12.1.4'!D33*100</f>
        <v>3.6290322580645165</v>
      </c>
      <c r="D33" s="26">
        <f>'tavola 12.1.2'!B33/'tavola 12.1.2'!D33*100</f>
        <v>3.6596523330283626</v>
      </c>
      <c r="F33" s="26"/>
    </row>
    <row r="34" spans="1:6" ht="12">
      <c r="A34" s="16" t="s">
        <v>53</v>
      </c>
      <c r="B34" s="26">
        <f>'tavola 12.1.3'!B34/'tavola 12.1.3'!D34*100</f>
        <v>4.166666666666666</v>
      </c>
      <c r="C34" s="26">
        <f>'tavola 12.1.4'!B34/'tavola 12.1.4'!D34*100</f>
        <v>6.976744186046512</v>
      </c>
      <c r="D34" s="26">
        <f>'tavola 12.1.2'!B34/'tavola 12.1.2'!D34*100</f>
        <v>5.118110236220472</v>
      </c>
      <c r="F34" s="26"/>
    </row>
    <row r="35" spans="1:6" ht="12">
      <c r="A35" s="16" t="s">
        <v>36</v>
      </c>
      <c r="B35" s="26">
        <v>0</v>
      </c>
      <c r="C35" s="26">
        <v>0</v>
      </c>
      <c r="D35" s="26">
        <v>0</v>
      </c>
      <c r="F35" s="26"/>
    </row>
    <row r="36" spans="1:6" ht="12">
      <c r="A36" s="34" t="s">
        <v>37</v>
      </c>
      <c r="B36" s="46">
        <f>'tavola 12.1.3'!B36/'tavola 12.1.3'!D36*100</f>
        <v>89.9897215891317</v>
      </c>
      <c r="C36" s="46">
        <f>'tavola 12.1.4'!B36/'tavola 12.1.4'!D36*100</f>
        <v>90.03003442971212</v>
      </c>
      <c r="D36" s="46">
        <f>'tavola 12.1.2'!B36/'tavola 12.1.2'!D36*100</f>
        <v>89.93657899645588</v>
      </c>
      <c r="F36" s="26"/>
    </row>
    <row r="37" ht="12">
      <c r="A37" s="43"/>
    </row>
    <row r="38" ht="12">
      <c r="A38" s="86" t="s">
        <v>72</v>
      </c>
    </row>
  </sheetData>
  <printOptions horizontalCentered="1" verticalCentered="1"/>
  <pageMargins left="0.5905511811023623" right="0.5905511811023623" top="0.6299212598425197" bottom="0.6692913385826772" header="0.2755905511811024" footer="0.31496062992125984"/>
  <pageSetup horizontalDpi="600" verticalDpi="6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E16"/>
  <sheetViews>
    <sheetView showGridLines="0" workbookViewId="0" topLeftCell="A1">
      <selection activeCell="A7" sqref="A7"/>
    </sheetView>
  </sheetViews>
  <sheetFormatPr defaultColWidth="9.140625" defaultRowHeight="12.75"/>
  <cols>
    <col min="1" max="16384" width="9.140625" style="93" customWidth="1"/>
  </cols>
  <sheetData>
    <row r="8" s="27" customFormat="1" ht="18">
      <c r="A8" s="79" t="s">
        <v>74</v>
      </c>
    </row>
    <row r="9" ht="15">
      <c r="A9" s="80"/>
    </row>
    <row r="13" spans="1:3" ht="15.75">
      <c r="A13" s="167"/>
      <c r="B13" s="167"/>
      <c r="C13" s="167"/>
    </row>
    <row r="15" spans="1:5" ht="15">
      <c r="A15" s="47"/>
      <c r="B15" s="3"/>
      <c r="C15" s="3"/>
      <c r="D15" s="3"/>
      <c r="E15" s="3"/>
    </row>
    <row r="16" spans="1:5" ht="15">
      <c r="A16" s="48"/>
      <c r="B16" s="3"/>
      <c r="C16" s="3"/>
      <c r="D16" s="3"/>
      <c r="E16" s="3"/>
    </row>
  </sheetData>
  <mergeCells count="1">
    <mergeCell ref="A13:C13"/>
  </mergeCells>
  <printOptions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97" customWidth="1"/>
    <col min="2" max="3" width="10.421875" style="97" bestFit="1" customWidth="1"/>
    <col min="4" max="8" width="7.421875" style="97" customWidth="1"/>
    <col min="9" max="9" width="0.85546875" style="97" customWidth="1"/>
    <col min="10" max="10" width="6.28125" style="97" customWidth="1"/>
    <col min="11" max="11" width="7.57421875" style="97" customWidth="1"/>
    <col min="12" max="16384" width="9.140625" style="97" customWidth="1"/>
  </cols>
  <sheetData>
    <row r="1" spans="1:2" s="95" customFormat="1" ht="12.75">
      <c r="A1" s="94" t="s">
        <v>75</v>
      </c>
      <c r="B1" s="94"/>
    </row>
    <row r="2" spans="1:2" s="95" customFormat="1" ht="12.75">
      <c r="A2" s="96" t="s">
        <v>76</v>
      </c>
      <c r="B2" s="94"/>
    </row>
    <row r="3" spans="1:2" ht="12.75">
      <c r="A3" s="94"/>
      <c r="B3" s="94"/>
    </row>
    <row r="4" spans="1:27" ht="18.75" customHeight="1">
      <c r="A4" s="98"/>
      <c r="B4" s="178" t="s">
        <v>0</v>
      </c>
      <c r="C4" s="178"/>
      <c r="D4" s="178"/>
      <c r="E4" s="178"/>
      <c r="F4" s="178"/>
      <c r="G4" s="178"/>
      <c r="H4" s="178"/>
      <c r="I4" s="98"/>
      <c r="J4" s="99" t="s">
        <v>77</v>
      </c>
      <c r="K4" s="99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5" spans="1:27" ht="20.25" customHeight="1">
      <c r="A5" s="101" t="s">
        <v>78</v>
      </c>
      <c r="B5" s="102" t="s">
        <v>176</v>
      </c>
      <c r="C5" s="102" t="s">
        <v>175</v>
      </c>
      <c r="D5" s="102">
        <v>2004</v>
      </c>
      <c r="E5" s="102">
        <v>2005</v>
      </c>
      <c r="F5" s="102">
        <v>2006</v>
      </c>
      <c r="G5" s="102">
        <v>2007</v>
      </c>
      <c r="H5" s="102">
        <v>2008</v>
      </c>
      <c r="I5" s="102"/>
      <c r="J5" s="102" t="s">
        <v>79</v>
      </c>
      <c r="K5" s="102" t="s">
        <v>80</v>
      </c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</row>
    <row r="6" spans="1:27" ht="7.5" customHeight="1">
      <c r="A6" s="100"/>
      <c r="B6" s="100"/>
      <c r="C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</row>
    <row r="7" spans="1:11" ht="12">
      <c r="A7" s="97" t="s">
        <v>81</v>
      </c>
      <c r="B7" s="97">
        <v>19</v>
      </c>
      <c r="C7" s="97">
        <v>26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/>
      <c r="J7" s="97">
        <v>45</v>
      </c>
      <c r="K7" s="104">
        <v>5.851755526657997</v>
      </c>
    </row>
    <row r="8" spans="1:11" ht="12.75" customHeight="1">
      <c r="A8" s="97" t="s">
        <v>82</v>
      </c>
      <c r="B8" s="97">
        <v>0</v>
      </c>
      <c r="C8" s="97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/>
      <c r="J8" s="97">
        <v>0</v>
      </c>
      <c r="K8" s="104">
        <v>0</v>
      </c>
    </row>
    <row r="9" spans="1:11" ht="12">
      <c r="A9" s="97" t="s">
        <v>83</v>
      </c>
      <c r="B9" s="97">
        <v>111</v>
      </c>
      <c r="C9" s="97">
        <v>90</v>
      </c>
      <c r="D9" s="103">
        <v>1</v>
      </c>
      <c r="E9" s="103">
        <v>3</v>
      </c>
      <c r="F9" s="103">
        <v>3</v>
      </c>
      <c r="G9" s="103">
        <v>1</v>
      </c>
      <c r="H9" s="103">
        <v>0</v>
      </c>
      <c r="I9" s="103"/>
      <c r="J9" s="97">
        <v>209</v>
      </c>
      <c r="K9" s="104">
        <v>27.17815344603381</v>
      </c>
    </row>
    <row r="10" spans="1:11" ht="12">
      <c r="A10" s="97" t="s">
        <v>84</v>
      </c>
      <c r="B10" s="97">
        <v>6</v>
      </c>
      <c r="C10" s="97">
        <v>3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/>
      <c r="J10" s="97">
        <v>9</v>
      </c>
      <c r="K10" s="104">
        <v>1.1703511053315996</v>
      </c>
    </row>
    <row r="11" spans="1:11" ht="12">
      <c r="A11" s="97" t="s">
        <v>85</v>
      </c>
      <c r="B11" s="97">
        <v>18</v>
      </c>
      <c r="C11" s="97">
        <v>15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/>
      <c r="J11" s="97">
        <v>33</v>
      </c>
      <c r="K11" s="104">
        <v>4.291287386215865</v>
      </c>
    </row>
    <row r="12" spans="1:11" ht="12">
      <c r="A12" s="97" t="s">
        <v>86</v>
      </c>
      <c r="B12" s="97">
        <v>1</v>
      </c>
      <c r="C12" s="97">
        <v>1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/>
      <c r="J12" s="97">
        <v>2</v>
      </c>
      <c r="K12" s="104">
        <v>0.26007802340702213</v>
      </c>
    </row>
    <row r="13" spans="1:11" ht="12">
      <c r="A13" s="97" t="s">
        <v>87</v>
      </c>
      <c r="B13" s="97">
        <v>17</v>
      </c>
      <c r="C13" s="97">
        <v>14</v>
      </c>
      <c r="D13" s="103">
        <v>0</v>
      </c>
      <c r="E13" s="103">
        <v>0</v>
      </c>
      <c r="F13" s="103">
        <v>2</v>
      </c>
      <c r="G13" s="103">
        <v>0</v>
      </c>
      <c r="H13" s="103">
        <v>0</v>
      </c>
      <c r="I13" s="103"/>
      <c r="J13" s="97">
        <v>33</v>
      </c>
      <c r="K13" s="104">
        <v>4.291287386215865</v>
      </c>
    </row>
    <row r="14" spans="1:11" ht="12">
      <c r="A14" s="97" t="s">
        <v>88</v>
      </c>
      <c r="B14" s="97">
        <v>38</v>
      </c>
      <c r="C14" s="97">
        <v>30</v>
      </c>
      <c r="D14" s="103">
        <v>0</v>
      </c>
      <c r="E14" s="103">
        <v>0</v>
      </c>
      <c r="F14" s="103">
        <v>1</v>
      </c>
      <c r="G14" s="103">
        <v>0</v>
      </c>
      <c r="H14" s="103">
        <v>0</v>
      </c>
      <c r="I14" s="103"/>
      <c r="J14" s="97">
        <v>69</v>
      </c>
      <c r="K14" s="104">
        <v>8.972691807542263</v>
      </c>
    </row>
    <row r="15" spans="1:11" ht="12">
      <c r="A15" s="97" t="s">
        <v>89</v>
      </c>
      <c r="B15" s="105">
        <v>22</v>
      </c>
      <c r="C15" s="97">
        <v>28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6"/>
      <c r="J15" s="97">
        <v>50</v>
      </c>
      <c r="K15" s="104">
        <v>6.501950585175552</v>
      </c>
    </row>
    <row r="16" spans="1:11" ht="12">
      <c r="A16" s="97" t="s">
        <v>90</v>
      </c>
      <c r="B16" s="97">
        <v>2</v>
      </c>
      <c r="C16" s="97">
        <v>7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/>
      <c r="J16" s="97">
        <v>9</v>
      </c>
      <c r="K16" s="104">
        <v>1.1703511053315996</v>
      </c>
    </row>
    <row r="17" spans="1:11" ht="12">
      <c r="A17" s="97" t="s">
        <v>91</v>
      </c>
      <c r="B17" s="97">
        <v>5</v>
      </c>
      <c r="C17" s="97">
        <v>2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/>
      <c r="J17" s="97">
        <v>7</v>
      </c>
      <c r="K17" s="104">
        <v>0.9102730819245773</v>
      </c>
    </row>
    <row r="18" spans="1:11" ht="12">
      <c r="A18" s="97" t="s">
        <v>92</v>
      </c>
      <c r="B18" s="97">
        <v>66</v>
      </c>
      <c r="C18" s="97">
        <v>59</v>
      </c>
      <c r="D18" s="103">
        <v>0</v>
      </c>
      <c r="E18" s="103">
        <v>2</v>
      </c>
      <c r="F18" s="103">
        <v>0</v>
      </c>
      <c r="G18" s="103">
        <v>0</v>
      </c>
      <c r="H18" s="103">
        <v>1</v>
      </c>
      <c r="I18" s="103"/>
      <c r="J18" s="97">
        <v>128</v>
      </c>
      <c r="K18" s="104">
        <v>16.644993498049416</v>
      </c>
    </row>
    <row r="19" spans="1:11" ht="12">
      <c r="A19" s="97" t="s">
        <v>93</v>
      </c>
      <c r="B19" s="97">
        <v>5</v>
      </c>
      <c r="C19" s="97">
        <v>7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/>
      <c r="J19" s="97">
        <v>12</v>
      </c>
      <c r="K19" s="104">
        <v>1.5604681404421326</v>
      </c>
    </row>
    <row r="20" spans="1:11" ht="12">
      <c r="A20" s="97" t="s">
        <v>94</v>
      </c>
      <c r="B20" s="97">
        <v>0</v>
      </c>
      <c r="C20" s="97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/>
      <c r="J20" s="97">
        <v>0</v>
      </c>
      <c r="K20" s="104">
        <v>0</v>
      </c>
    </row>
    <row r="21" spans="1:11" ht="12">
      <c r="A21" s="97" t="s">
        <v>95</v>
      </c>
      <c r="B21" s="97">
        <v>14</v>
      </c>
      <c r="C21" s="97">
        <v>21</v>
      </c>
      <c r="D21" s="103">
        <v>0</v>
      </c>
      <c r="E21" s="103">
        <v>0</v>
      </c>
      <c r="F21" s="103">
        <v>2</v>
      </c>
      <c r="G21" s="103">
        <v>0</v>
      </c>
      <c r="H21" s="103">
        <v>0</v>
      </c>
      <c r="I21" s="103"/>
      <c r="J21" s="97">
        <v>37</v>
      </c>
      <c r="K21" s="104">
        <v>4.811443433029909</v>
      </c>
    </row>
    <row r="22" spans="1:11" ht="12">
      <c r="A22" s="97" t="s">
        <v>96</v>
      </c>
      <c r="B22" s="97">
        <v>16</v>
      </c>
      <c r="C22" s="97">
        <v>12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/>
      <c r="J22" s="97">
        <v>28</v>
      </c>
      <c r="K22" s="104">
        <v>3.6410923276983094</v>
      </c>
    </row>
    <row r="23" spans="1:11" ht="12">
      <c r="A23" s="97" t="s">
        <v>97</v>
      </c>
      <c r="B23" s="97">
        <v>0</v>
      </c>
      <c r="C23" s="97">
        <v>4</v>
      </c>
      <c r="D23" s="103">
        <v>0</v>
      </c>
      <c r="E23" s="103">
        <v>0</v>
      </c>
      <c r="F23" s="103">
        <v>0</v>
      </c>
      <c r="G23" s="103">
        <v>0</v>
      </c>
      <c r="H23" s="103">
        <v>1</v>
      </c>
      <c r="I23" s="103"/>
      <c r="J23" s="97">
        <v>5</v>
      </c>
      <c r="K23" s="104">
        <v>0.6501950585175552</v>
      </c>
    </row>
    <row r="24" spans="1:11" ht="12">
      <c r="A24" s="97" t="s">
        <v>98</v>
      </c>
      <c r="B24" s="97">
        <v>7</v>
      </c>
      <c r="C24" s="97">
        <v>4</v>
      </c>
      <c r="D24" s="103">
        <v>0</v>
      </c>
      <c r="E24" s="103">
        <v>0</v>
      </c>
      <c r="F24" s="103">
        <v>1</v>
      </c>
      <c r="G24" s="103">
        <v>0</v>
      </c>
      <c r="H24" s="103">
        <v>0</v>
      </c>
      <c r="I24" s="103"/>
      <c r="J24" s="97">
        <v>12</v>
      </c>
      <c r="K24" s="104">
        <v>1.5604681404421326</v>
      </c>
    </row>
    <row r="25" spans="1:11" ht="12">
      <c r="A25" s="97" t="s">
        <v>99</v>
      </c>
      <c r="B25" s="97">
        <v>14</v>
      </c>
      <c r="C25" s="97">
        <v>13</v>
      </c>
      <c r="D25" s="103">
        <v>2</v>
      </c>
      <c r="E25" s="103">
        <v>0</v>
      </c>
      <c r="F25" s="103">
        <v>1</v>
      </c>
      <c r="G25" s="103">
        <v>1</v>
      </c>
      <c r="H25" s="103">
        <v>0</v>
      </c>
      <c r="I25" s="103"/>
      <c r="J25" s="97">
        <v>31</v>
      </c>
      <c r="K25" s="104">
        <v>4.031209362808843</v>
      </c>
    </row>
    <row r="26" spans="1:11" ht="12">
      <c r="A26" s="97" t="s">
        <v>100</v>
      </c>
      <c r="B26" s="97">
        <v>14</v>
      </c>
      <c r="C26" s="97">
        <v>12</v>
      </c>
      <c r="D26" s="103">
        <v>0</v>
      </c>
      <c r="E26" s="103">
        <v>0</v>
      </c>
      <c r="F26" s="103">
        <v>0</v>
      </c>
      <c r="G26" s="103">
        <v>1</v>
      </c>
      <c r="H26" s="103">
        <v>0</v>
      </c>
      <c r="I26" s="103"/>
      <c r="J26" s="97">
        <v>27</v>
      </c>
      <c r="K26" s="104">
        <v>3.5110533159947983</v>
      </c>
    </row>
    <row r="27" spans="1:11" ht="12">
      <c r="A27" s="97" t="s">
        <v>101</v>
      </c>
      <c r="B27" s="97">
        <v>1</v>
      </c>
      <c r="C27" s="97">
        <v>4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/>
      <c r="J27" s="97">
        <v>5</v>
      </c>
      <c r="K27" s="104">
        <v>0.6501950585175552</v>
      </c>
    </row>
    <row r="28" spans="1:11" ht="12">
      <c r="A28" s="97" t="s">
        <v>102</v>
      </c>
      <c r="B28" s="97">
        <v>6</v>
      </c>
      <c r="C28" s="97">
        <v>11</v>
      </c>
      <c r="D28" s="103">
        <v>1</v>
      </c>
      <c r="E28" s="103">
        <v>0</v>
      </c>
      <c r="F28" s="103">
        <v>0</v>
      </c>
      <c r="G28" s="103">
        <v>0</v>
      </c>
      <c r="H28" s="103">
        <v>0</v>
      </c>
      <c r="I28" s="103"/>
      <c r="J28" s="97">
        <v>18</v>
      </c>
      <c r="K28" s="104">
        <v>2.340702210663199</v>
      </c>
    </row>
    <row r="29" spans="1:11" s="109" customFormat="1" ht="15" customHeight="1">
      <c r="A29" s="92" t="s">
        <v>103</v>
      </c>
      <c r="B29" s="92">
        <v>382</v>
      </c>
      <c r="C29" s="92">
        <v>363</v>
      </c>
      <c r="D29" s="92">
        <v>4</v>
      </c>
      <c r="E29" s="92">
        <v>5</v>
      </c>
      <c r="F29" s="92">
        <v>10</v>
      </c>
      <c r="G29" s="92">
        <v>3</v>
      </c>
      <c r="H29" s="92">
        <v>2</v>
      </c>
      <c r="I29" s="107">
        <v>2</v>
      </c>
      <c r="J29" s="92">
        <v>769</v>
      </c>
      <c r="K29" s="108">
        <v>100</v>
      </c>
    </row>
    <row r="30" spans="1:9" ht="12">
      <c r="A30" s="110"/>
      <c r="B30" s="100"/>
      <c r="C30" s="100"/>
      <c r="D30" s="100"/>
      <c r="E30" s="100"/>
      <c r="F30" s="100"/>
      <c r="G30" s="100"/>
      <c r="H30" s="100"/>
      <c r="I30" s="100"/>
    </row>
    <row r="31" spans="1:9" ht="12">
      <c r="A31" s="111" t="s">
        <v>104</v>
      </c>
      <c r="B31" s="100"/>
      <c r="C31" s="100"/>
      <c r="D31" s="100"/>
      <c r="E31" s="100"/>
      <c r="F31" s="100"/>
      <c r="G31" s="100"/>
      <c r="H31" s="100"/>
      <c r="I31" s="100"/>
    </row>
    <row r="32" spans="1:9" ht="12">
      <c r="A32" s="18"/>
      <c r="B32" s="18"/>
      <c r="C32" s="100"/>
      <c r="D32" s="100"/>
      <c r="E32" s="100"/>
      <c r="F32" s="100"/>
      <c r="G32" s="100"/>
      <c r="H32" s="100"/>
      <c r="I32" s="100"/>
    </row>
  </sheetData>
  <mergeCells count="1">
    <mergeCell ref="B4:H4"/>
  </mergeCells>
  <printOptions horizontalCentered="1" verticalCentered="1"/>
  <pageMargins left="0.7874015748031497" right="0.7874015748031497" top="0.5118110236220472" bottom="0.984251968503937" header="0.5118110236220472" footer="0.5118110236220472"/>
  <pageSetup fitToHeight="1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SALUTE</dc:title>
  <dc:subject>istituto innocenti</dc:subject>
  <dc:creator>PATRIZIA</dc:creator>
  <cp:keywords>MORBOSITA': Malattie infettive</cp:keywords>
  <dc:description>FONTE:
STAT.SANITA' - ANNO 1993
MINISTERO DELLA SANITA'</dc:description>
  <cp:lastModifiedBy>Montanari</cp:lastModifiedBy>
  <cp:lastPrinted>2009-09-30T09:27:11Z</cp:lastPrinted>
  <dcterms:created xsi:type="dcterms:W3CDTF">1997-03-03T17:45:29Z</dcterms:created>
  <dcterms:modified xsi:type="dcterms:W3CDTF">2009-10-13T16:39:24Z</dcterms:modified>
  <cp:category/>
  <cp:version/>
  <cp:contentType/>
  <cp:contentStatus/>
</cp:coreProperties>
</file>